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5" windowWidth="15135" windowHeight="9045"/>
  </bookViews>
  <sheets>
    <sheet name="Beiträge" sheetId="1" r:id="rId1"/>
    <sheet name="Skala AGS" sheetId="2" r:id="rId2"/>
    <sheet name="Tabelle3" sheetId="3" r:id="rId3"/>
  </sheets>
  <calcPr calcId="125725"/>
</workbook>
</file>

<file path=xl/calcChain.xml><?xml version="1.0" encoding="utf-8"?>
<calcChain xmlns="http://schemas.openxmlformats.org/spreadsheetml/2006/main">
  <c r="X5" i="1"/>
  <c r="BF5"/>
  <c r="BI5" s="1"/>
  <c r="AO5"/>
  <c r="AR5" s="1"/>
  <c r="F5"/>
  <c r="G5" s="1"/>
  <c r="J5" s="1"/>
  <c r="AW5"/>
  <c r="AZ5" s="1"/>
  <c r="C5"/>
  <c r="P5" s="1"/>
  <c r="BN5"/>
  <c r="BR5" s="1"/>
  <c r="BA5" l="1"/>
  <c r="AA5"/>
  <c r="AF5"/>
  <c r="AJ5" s="1"/>
  <c r="O5"/>
  <c r="S5" s="1"/>
  <c r="BQ5"/>
  <c r="AG5"/>
  <c r="BG5"/>
  <c r="BH5" s="1"/>
  <c r="BK5" s="1"/>
  <c r="BM5" s="1"/>
  <c r="BM6" s="1"/>
  <c r="AP5"/>
  <c r="AQ5" s="1"/>
  <c r="AT5" s="1"/>
  <c r="AU5" s="1"/>
  <c r="AU6" s="1"/>
  <c r="BO5"/>
  <c r="BP5" s="1"/>
  <c r="AX5"/>
  <c r="AY5" s="1"/>
  <c r="H5"/>
  <c r="I5" s="1"/>
  <c r="L5" s="1"/>
  <c r="M5" s="1"/>
  <c r="M6" s="1"/>
  <c r="Y5"/>
  <c r="BC5" l="1"/>
  <c r="BD5" s="1"/>
  <c r="BD6" s="1"/>
  <c r="BD7" s="1"/>
  <c r="BT5"/>
  <c r="BV5" s="1"/>
  <c r="BV6" s="1"/>
  <c r="BV7" s="1"/>
  <c r="AV5"/>
  <c r="AV6" s="1"/>
  <c r="R5"/>
  <c r="Z5"/>
  <c r="AC5" s="1"/>
  <c r="AD5" s="1"/>
  <c r="AD6" s="1"/>
  <c r="AH5"/>
  <c r="BL5"/>
  <c r="BL6" s="1"/>
  <c r="Q5"/>
  <c r="AI5"/>
  <c r="N5"/>
  <c r="N6" s="1"/>
  <c r="BE5" l="1"/>
  <c r="BE6" s="1"/>
  <c r="BE7" s="1"/>
  <c r="BU5"/>
  <c r="BU6" s="1"/>
  <c r="BU7" s="1"/>
  <c r="U5"/>
  <c r="W5" s="1"/>
  <c r="W6" s="1"/>
  <c r="AE5"/>
  <c r="AE6" s="1"/>
  <c r="AL5"/>
  <c r="AN5" s="1"/>
  <c r="AN6" s="1"/>
  <c r="V5" l="1"/>
  <c r="V6" s="1"/>
  <c r="AM5"/>
  <c r="AM6" s="1"/>
</calcChain>
</file>

<file path=xl/sharedStrings.xml><?xml version="1.0" encoding="utf-8"?>
<sst xmlns="http://schemas.openxmlformats.org/spreadsheetml/2006/main" count="90" uniqueCount="37">
  <si>
    <t>BVG-Alter</t>
  </si>
  <si>
    <t>Kooridnationsabzug</t>
  </si>
  <si>
    <t>Sparbeitrag in %</t>
  </si>
  <si>
    <t>Sparbeitrag in CHF</t>
  </si>
  <si>
    <t>Risikobeitrag in CHF</t>
  </si>
  <si>
    <t>Verwaltungskosten in CHF</t>
  </si>
  <si>
    <t>Vers.Lohn</t>
  </si>
  <si>
    <t>Ansatz</t>
  </si>
  <si>
    <t>Kostenbeitrag</t>
  </si>
  <si>
    <t>BVG Plan</t>
  </si>
  <si>
    <t>BVG Plan 21</t>
  </si>
  <si>
    <t>Vers. Lohn</t>
  </si>
  <si>
    <t>Verwaltungskosten</t>
  </si>
  <si>
    <t>AHV Plan</t>
  </si>
  <si>
    <t>AHV Plan 21</t>
  </si>
  <si>
    <t>Risikobeitrag</t>
  </si>
  <si>
    <t>Bitte Daten erfassen!</t>
  </si>
  <si>
    <t>Risikobeitrag bis 126'000</t>
  </si>
  <si>
    <t>Risikobeitrag über 126000</t>
  </si>
  <si>
    <t>Risikobeitrag bis 126000</t>
  </si>
  <si>
    <t>Risikobeitrag ab 126000</t>
  </si>
  <si>
    <t>Date du calcul</t>
  </si>
  <si>
    <t>Nome, Prénom</t>
  </si>
  <si>
    <t>Date d.naiss.</t>
  </si>
  <si>
    <t>Salaire brutte</t>
  </si>
  <si>
    <t>degré</t>
  </si>
  <si>
    <t>Plan LPP</t>
  </si>
  <si>
    <t>Total</t>
  </si>
  <si>
    <t>Cot. employé</t>
  </si>
  <si>
    <t>Cot. employeur</t>
  </si>
  <si>
    <t>Plan LPP Plus</t>
  </si>
  <si>
    <t>Plan LPP 21</t>
  </si>
  <si>
    <t>Plans LPP Plus 21</t>
  </si>
  <si>
    <t>Plan AVS</t>
  </si>
  <si>
    <t>Plan AVS Plus</t>
  </si>
  <si>
    <t>Plan AVS 21</t>
  </si>
  <si>
    <t>Plan AVS Plus 21</t>
  </si>
</sst>
</file>

<file path=xl/styles.xml><?xml version="1.0" encoding="utf-8"?>
<styleSheet xmlns="http://schemas.openxmlformats.org/spreadsheetml/2006/main">
  <numFmts count="1">
    <numFmt numFmtId="43" formatCode="_ * #,##0.00_ ;_ * \-#,##0.00_ ;_ * &quot;-&quot;??_ ;_ @_ "/>
  </numFmts>
  <fonts count="6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10" fontId="0" fillId="0" borderId="0" xfId="0" applyNumberFormat="1"/>
    <xf numFmtId="0" fontId="0" fillId="2" borderId="0" xfId="0" applyFill="1"/>
    <xf numFmtId="10" fontId="0" fillId="2" borderId="0" xfId="0" applyNumberFormat="1" applyFill="1"/>
    <xf numFmtId="0" fontId="0" fillId="0" borderId="0" xfId="0" applyFill="1"/>
    <xf numFmtId="10" fontId="0" fillId="0" borderId="0" xfId="0" applyNumberFormat="1" applyFill="1"/>
    <xf numFmtId="0" fontId="2" fillId="0" borderId="0" xfId="0" applyFont="1"/>
    <xf numFmtId="14" fontId="2" fillId="0" borderId="0" xfId="0" applyNumberFormat="1" applyFont="1"/>
    <xf numFmtId="43" fontId="2" fillId="0" borderId="0" xfId="1" applyFont="1"/>
    <xf numFmtId="10" fontId="2" fillId="0" borderId="0" xfId="0" applyNumberFormat="1" applyFont="1"/>
    <xf numFmtId="43" fontId="2" fillId="3" borderId="0" xfId="1" applyFont="1" applyFill="1"/>
    <xf numFmtId="10" fontId="2" fillId="3" borderId="0" xfId="0" applyNumberFormat="1" applyFont="1" applyFill="1"/>
    <xf numFmtId="43" fontId="2" fillId="0" borderId="0" xfId="1" applyFont="1" applyFill="1"/>
    <xf numFmtId="10" fontId="2" fillId="0" borderId="0" xfId="0" applyNumberFormat="1" applyFont="1" applyFill="1"/>
    <xf numFmtId="0" fontId="2" fillId="0" borderId="0" xfId="0" applyFont="1" applyFill="1"/>
    <xf numFmtId="0" fontId="2" fillId="3" borderId="0" xfId="0" applyFont="1" applyFill="1"/>
    <xf numFmtId="10" fontId="2" fillId="0" borderId="0" xfId="1" applyNumberFormat="1" applyFont="1" applyFill="1"/>
    <xf numFmtId="10" fontId="2" fillId="3" borderId="0" xfId="1" applyNumberFormat="1" applyFont="1" applyFill="1"/>
    <xf numFmtId="0" fontId="2" fillId="4" borderId="0" xfId="0" applyFont="1" applyFill="1"/>
    <xf numFmtId="14" fontId="2" fillId="4" borderId="0" xfId="0" applyNumberFormat="1" applyFont="1" applyFill="1"/>
    <xf numFmtId="1" fontId="2" fillId="0" borderId="0" xfId="0" applyNumberFormat="1" applyFont="1"/>
    <xf numFmtId="43" fontId="2" fillId="4" borderId="0" xfId="1" applyFont="1" applyFill="1"/>
    <xf numFmtId="10" fontId="2" fillId="4" borderId="0" xfId="0" applyNumberFormat="1" applyFont="1" applyFill="1"/>
    <xf numFmtId="43" fontId="2" fillId="0" borderId="0" xfId="0" applyNumberFormat="1" applyFont="1" applyFill="1"/>
    <xf numFmtId="43" fontId="2" fillId="3" borderId="0" xfId="0" applyNumberFormat="1" applyFont="1" applyFill="1"/>
    <xf numFmtId="0" fontId="3" fillId="0" borderId="0" xfId="0" applyFont="1"/>
    <xf numFmtId="43" fontId="3" fillId="0" borderId="0" xfId="1" applyFont="1"/>
    <xf numFmtId="10" fontId="3" fillId="0" borderId="0" xfId="0" applyNumberFormat="1" applyFont="1"/>
    <xf numFmtId="43" fontId="3" fillId="3" borderId="0" xfId="1" applyFont="1" applyFill="1"/>
    <xf numFmtId="10" fontId="3" fillId="3" borderId="0" xfId="0" applyNumberFormat="1" applyFont="1" applyFill="1"/>
    <xf numFmtId="43" fontId="3" fillId="0" borderId="0" xfId="1" applyFont="1" applyFill="1"/>
    <xf numFmtId="10" fontId="3" fillId="0" borderId="0" xfId="0" applyNumberFormat="1" applyFont="1" applyFill="1"/>
    <xf numFmtId="0" fontId="3" fillId="3" borderId="0" xfId="0" applyFont="1" applyFill="1"/>
    <xf numFmtId="0" fontId="3" fillId="0" borderId="0" xfId="0" applyFont="1" applyFill="1"/>
    <xf numFmtId="43" fontId="2" fillId="5" borderId="0" xfId="1" applyFont="1" applyFill="1"/>
    <xf numFmtId="0" fontId="4" fillId="0" borderId="0" xfId="0" applyFont="1"/>
    <xf numFmtId="43" fontId="4" fillId="0" borderId="0" xfId="1" applyFont="1"/>
    <xf numFmtId="10" fontId="4" fillId="0" borderId="0" xfId="0" applyNumberFormat="1" applyFont="1"/>
    <xf numFmtId="43" fontId="3" fillId="0" borderId="0" xfId="1" applyFont="1" applyFill="1" applyAlignment="1">
      <alignment horizontal="center"/>
    </xf>
    <xf numFmtId="43" fontId="3" fillId="5" borderId="0" xfId="1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5" borderId="0" xfId="0" applyFont="1" applyFill="1" applyAlignment="1">
      <alignment horizontal="center"/>
    </xf>
    <xf numFmtId="0" fontId="5" fillId="0" borderId="0" xfId="0" applyFont="1" applyAlignment="1"/>
  </cellXfs>
  <cellStyles count="2">
    <cellStyle name="Dezimal" xfId="1" builtinId="3"/>
    <cellStyle name="Standard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V18"/>
  <sheetViews>
    <sheetView tabSelected="1" zoomScale="150" zoomScaleNormal="150" workbookViewId="0">
      <pane xSplit="5" ySplit="4" topLeftCell="L5" activePane="bottomRight" state="frozen"/>
      <selection pane="topRight" activeCell="F1" sqref="F1"/>
      <selection pane="bottomLeft" activeCell="A5" sqref="A5"/>
      <selection pane="bottomRight" activeCell="A3" sqref="A3"/>
    </sheetView>
  </sheetViews>
  <sheetFormatPr baseColWidth="10" defaultRowHeight="11.25"/>
  <cols>
    <col min="1" max="1" width="14.5703125" style="6" bestFit="1" customWidth="1"/>
    <col min="2" max="2" width="9.5703125" style="6" bestFit="1" customWidth="1"/>
    <col min="3" max="3" width="8.140625" style="6" hidden="1" customWidth="1"/>
    <col min="4" max="4" width="9.42578125" style="8" bestFit="1" customWidth="1"/>
    <col min="5" max="5" width="7.140625" style="9" bestFit="1" customWidth="1"/>
    <col min="6" max="6" width="15.85546875" style="8" hidden="1" customWidth="1"/>
    <col min="7" max="7" width="9.140625" style="10" hidden="1" customWidth="1"/>
    <col min="8" max="8" width="12.42578125" style="11" hidden="1" customWidth="1"/>
    <col min="9" max="9" width="14.7109375" style="10" hidden="1" customWidth="1"/>
    <col min="10" max="10" width="15.42578125" style="10" hidden="1" customWidth="1"/>
    <col min="11" max="11" width="20.42578125" style="10" hidden="1" customWidth="1"/>
    <col min="12" max="12" width="10.42578125" style="34" bestFit="1" customWidth="1"/>
    <col min="13" max="13" width="9.28515625" style="34" bestFit="1" customWidth="1"/>
    <col min="14" max="14" width="9.42578125" style="34" bestFit="1" customWidth="1"/>
    <col min="15" max="15" width="9.140625" style="12" hidden="1" customWidth="1"/>
    <col min="16" max="16" width="12.42578125" style="13" hidden="1" customWidth="1"/>
    <col min="17" max="17" width="14.7109375" style="12" hidden="1" customWidth="1"/>
    <col min="18" max="18" width="19" style="12" hidden="1" customWidth="1"/>
    <col min="19" max="19" width="19.85546875" style="12" hidden="1" customWidth="1"/>
    <col min="20" max="20" width="11.42578125" style="12" hidden="1" customWidth="1"/>
    <col min="21" max="21" width="10.42578125" style="14" bestFit="1" customWidth="1"/>
    <col min="22" max="22" width="9.28515625" style="12" bestFit="1" customWidth="1"/>
    <col min="23" max="23" width="9.42578125" style="12" bestFit="1" customWidth="1"/>
    <col min="24" max="24" width="8.5703125" style="15" hidden="1" customWidth="1"/>
    <col min="25" max="25" width="12.42578125" style="11" hidden="1" customWidth="1"/>
    <col min="26" max="26" width="14.7109375" style="10" hidden="1" customWidth="1"/>
    <col min="27" max="27" width="15.42578125" style="10" hidden="1" customWidth="1"/>
    <col min="28" max="28" width="11.42578125" style="10" hidden="1" customWidth="1"/>
    <col min="29" max="29" width="10.42578125" style="34" bestFit="1" customWidth="1"/>
    <col min="30" max="30" width="9.28515625" style="34" bestFit="1" customWidth="1"/>
    <col min="31" max="31" width="9.42578125" style="34" bestFit="1" customWidth="1"/>
    <col min="32" max="32" width="9.5703125" style="14" hidden="1" customWidth="1"/>
    <col min="33" max="33" width="12.42578125" style="13" hidden="1" customWidth="1"/>
    <col min="34" max="34" width="14.7109375" style="12" hidden="1" customWidth="1"/>
    <col min="35" max="35" width="19" style="12" hidden="1" customWidth="1"/>
    <col min="36" max="36" width="20.140625" style="12" hidden="1" customWidth="1"/>
    <col min="37" max="37" width="15.42578125" style="12" hidden="1" customWidth="1"/>
    <col min="38" max="38" width="10.42578125" style="14" bestFit="1" customWidth="1"/>
    <col min="39" max="39" width="9.28515625" style="12" bestFit="1" customWidth="1"/>
    <col min="40" max="40" width="9.42578125" style="12" bestFit="1" customWidth="1"/>
    <col min="41" max="41" width="9.5703125" style="15" hidden="1" customWidth="1"/>
    <col min="42" max="42" width="12.42578125" style="11" hidden="1" customWidth="1"/>
    <col min="43" max="43" width="14.7109375" style="10" hidden="1" customWidth="1"/>
    <col min="44" max="44" width="10.5703125" style="10" hidden="1" customWidth="1"/>
    <col min="45" max="45" width="15.42578125" style="10" hidden="1" customWidth="1"/>
    <col min="46" max="46" width="10.42578125" style="34" bestFit="1" customWidth="1"/>
    <col min="47" max="47" width="9.28515625" style="34" bestFit="1" customWidth="1"/>
    <col min="48" max="48" width="9.42578125" style="34" customWidth="1"/>
    <col min="49" max="49" width="9.140625" style="14" hidden="1" customWidth="1"/>
    <col min="50" max="50" width="12.42578125" style="13" hidden="1" customWidth="1"/>
    <col min="51" max="51" width="14.7109375" style="12" hidden="1" customWidth="1"/>
    <col min="52" max="52" width="19" style="12" hidden="1" customWidth="1"/>
    <col min="53" max="53" width="18.7109375" style="12" hidden="1" customWidth="1"/>
    <col min="54" max="54" width="15.42578125" style="12" hidden="1" customWidth="1"/>
    <col min="55" max="55" width="10.42578125" style="14" bestFit="1" customWidth="1"/>
    <col min="56" max="56" width="9.28515625" style="12" bestFit="1" customWidth="1"/>
    <col min="57" max="57" width="9.42578125" style="12" bestFit="1" customWidth="1"/>
    <col min="58" max="58" width="9.140625" style="15" hidden="1" customWidth="1"/>
    <col min="59" max="59" width="12.42578125" style="11" hidden="1" customWidth="1"/>
    <col min="60" max="60" width="14.7109375" style="10" hidden="1" customWidth="1"/>
    <col min="61" max="61" width="10.5703125" style="10" hidden="1" customWidth="1"/>
    <col min="62" max="62" width="15.42578125" style="10" hidden="1" customWidth="1"/>
    <col min="63" max="63" width="10.42578125" style="34" bestFit="1" customWidth="1"/>
    <col min="64" max="64" width="8.42578125" style="34" bestFit="1" customWidth="1"/>
    <col min="65" max="65" width="9.42578125" style="34" bestFit="1" customWidth="1"/>
    <col min="66" max="66" width="9.5703125" style="14" hidden="1" customWidth="1"/>
    <col min="67" max="67" width="12.42578125" style="13" hidden="1" customWidth="1"/>
    <col min="68" max="68" width="14.7109375" style="12" hidden="1" customWidth="1"/>
    <col min="69" max="69" width="19" style="12" hidden="1" customWidth="1"/>
    <col min="70" max="70" width="18.7109375" style="12" hidden="1" customWidth="1"/>
    <col min="71" max="71" width="15.42578125" style="12" hidden="1" customWidth="1"/>
    <col min="72" max="72" width="10.42578125" style="12" bestFit="1" customWidth="1"/>
    <col min="73" max="73" width="9.28515625" style="12" bestFit="1" customWidth="1"/>
    <col min="74" max="74" width="9.42578125" style="12" bestFit="1" customWidth="1"/>
    <col min="75" max="16384" width="11.42578125" style="6"/>
  </cols>
  <sheetData>
    <row r="1" spans="1:74" ht="12.75">
      <c r="A1" s="42" t="s">
        <v>21</v>
      </c>
      <c r="B1" s="7">
        <v>41275</v>
      </c>
    </row>
    <row r="3" spans="1:74" s="25" customFormat="1" ht="15.75">
      <c r="D3" s="26"/>
      <c r="E3" s="27"/>
      <c r="F3" s="26"/>
      <c r="G3" s="28"/>
      <c r="H3" s="29"/>
      <c r="I3" s="28"/>
      <c r="J3" s="28"/>
      <c r="K3" s="28"/>
      <c r="L3" s="39" t="s">
        <v>26</v>
      </c>
      <c r="M3" s="41"/>
      <c r="N3" s="41"/>
      <c r="O3" s="30"/>
      <c r="P3" s="31"/>
      <c r="Q3" s="30"/>
      <c r="R3" s="30"/>
      <c r="S3" s="30"/>
      <c r="T3" s="30"/>
      <c r="U3" s="40" t="s">
        <v>30</v>
      </c>
      <c r="V3" s="40"/>
      <c r="W3" s="40"/>
      <c r="X3" s="32"/>
      <c r="Y3" s="29"/>
      <c r="Z3" s="28"/>
      <c r="AA3" s="28"/>
      <c r="AB3" s="28"/>
      <c r="AC3" s="39" t="s">
        <v>31</v>
      </c>
      <c r="AD3" s="39"/>
      <c r="AE3" s="39"/>
      <c r="AF3" s="33"/>
      <c r="AG3" s="31"/>
      <c r="AH3" s="30"/>
      <c r="AI3" s="30"/>
      <c r="AJ3" s="30"/>
      <c r="AK3" s="30"/>
      <c r="AL3" s="40" t="s">
        <v>32</v>
      </c>
      <c r="AM3" s="40"/>
      <c r="AN3" s="40"/>
      <c r="AO3" s="32"/>
      <c r="AP3" s="29"/>
      <c r="AQ3" s="28"/>
      <c r="AR3" s="28"/>
      <c r="AS3" s="28"/>
      <c r="AT3" s="39" t="s">
        <v>33</v>
      </c>
      <c r="AU3" s="39"/>
      <c r="AV3" s="39"/>
      <c r="AW3" s="33"/>
      <c r="AX3" s="31"/>
      <c r="AY3" s="30"/>
      <c r="AZ3" s="30"/>
      <c r="BA3" s="30"/>
      <c r="BB3" s="30"/>
      <c r="BC3" s="40" t="s">
        <v>34</v>
      </c>
      <c r="BD3" s="40"/>
      <c r="BE3" s="40"/>
      <c r="BF3" s="32"/>
      <c r="BG3" s="29"/>
      <c r="BH3" s="28"/>
      <c r="BI3" s="28"/>
      <c r="BJ3" s="28"/>
      <c r="BK3" s="39" t="s">
        <v>35</v>
      </c>
      <c r="BL3" s="39"/>
      <c r="BM3" s="39"/>
      <c r="BN3" s="33"/>
      <c r="BO3" s="31"/>
      <c r="BP3" s="30"/>
      <c r="BQ3" s="30"/>
      <c r="BR3" s="30"/>
      <c r="BS3" s="30"/>
      <c r="BT3" s="38" t="s">
        <v>36</v>
      </c>
      <c r="BU3" s="38"/>
      <c r="BV3" s="38"/>
    </row>
    <row r="4" spans="1:74">
      <c r="A4" s="35" t="s">
        <v>22</v>
      </c>
      <c r="B4" s="35" t="s">
        <v>23</v>
      </c>
      <c r="C4" s="35" t="s">
        <v>0</v>
      </c>
      <c r="D4" s="36" t="s">
        <v>24</v>
      </c>
      <c r="E4" s="37" t="s">
        <v>25</v>
      </c>
      <c r="F4" s="8" t="s">
        <v>1</v>
      </c>
      <c r="G4" s="10" t="s">
        <v>6</v>
      </c>
      <c r="H4" s="11" t="s">
        <v>2</v>
      </c>
      <c r="I4" s="10" t="s">
        <v>3</v>
      </c>
      <c r="J4" s="10" t="s">
        <v>4</v>
      </c>
      <c r="K4" s="10" t="s">
        <v>5</v>
      </c>
      <c r="L4" s="34" t="s">
        <v>27</v>
      </c>
      <c r="M4" s="34" t="s">
        <v>28</v>
      </c>
      <c r="N4" s="34" t="s">
        <v>29</v>
      </c>
      <c r="O4" s="12" t="s">
        <v>6</v>
      </c>
      <c r="P4" s="13" t="s">
        <v>2</v>
      </c>
      <c r="Q4" s="12" t="s">
        <v>3</v>
      </c>
      <c r="R4" s="12" t="s">
        <v>17</v>
      </c>
      <c r="S4" s="12" t="s">
        <v>18</v>
      </c>
      <c r="T4" s="12" t="s">
        <v>8</v>
      </c>
      <c r="U4" s="12" t="s">
        <v>27</v>
      </c>
      <c r="V4" s="12" t="s">
        <v>28</v>
      </c>
      <c r="W4" s="12" t="s">
        <v>29</v>
      </c>
      <c r="X4" s="15" t="s">
        <v>6</v>
      </c>
      <c r="Y4" s="11" t="s">
        <v>2</v>
      </c>
      <c r="Z4" s="10" t="s">
        <v>3</v>
      </c>
      <c r="AA4" s="10" t="s">
        <v>4</v>
      </c>
      <c r="AB4" s="10" t="s">
        <v>8</v>
      </c>
      <c r="AC4" s="34" t="s">
        <v>27</v>
      </c>
      <c r="AD4" s="34" t="s">
        <v>28</v>
      </c>
      <c r="AE4" s="34" t="s">
        <v>29</v>
      </c>
      <c r="AF4" s="12" t="s">
        <v>11</v>
      </c>
      <c r="AG4" s="16" t="s">
        <v>2</v>
      </c>
      <c r="AH4" s="12" t="s">
        <v>3</v>
      </c>
      <c r="AI4" s="12" t="s">
        <v>19</v>
      </c>
      <c r="AJ4" s="12" t="s">
        <v>18</v>
      </c>
      <c r="AK4" s="12" t="s">
        <v>12</v>
      </c>
      <c r="AL4" s="12" t="s">
        <v>27</v>
      </c>
      <c r="AM4" s="12" t="s">
        <v>28</v>
      </c>
      <c r="AN4" s="12" t="s">
        <v>29</v>
      </c>
      <c r="AO4" s="10" t="s">
        <v>11</v>
      </c>
      <c r="AP4" s="17" t="s">
        <v>2</v>
      </c>
      <c r="AQ4" s="10" t="s">
        <v>3</v>
      </c>
      <c r="AR4" s="10" t="s">
        <v>15</v>
      </c>
      <c r="AS4" s="10" t="s">
        <v>12</v>
      </c>
      <c r="AT4" s="34" t="s">
        <v>27</v>
      </c>
      <c r="AU4" s="34" t="s">
        <v>28</v>
      </c>
      <c r="AV4" s="34" t="s">
        <v>29</v>
      </c>
      <c r="AW4" s="12" t="s">
        <v>6</v>
      </c>
      <c r="AX4" s="16" t="s">
        <v>2</v>
      </c>
      <c r="AY4" s="12" t="s">
        <v>3</v>
      </c>
      <c r="AZ4" s="12" t="s">
        <v>19</v>
      </c>
      <c r="BA4" s="12" t="s">
        <v>20</v>
      </c>
      <c r="BB4" s="12" t="s">
        <v>12</v>
      </c>
      <c r="BC4" s="12" t="s">
        <v>27</v>
      </c>
      <c r="BD4" s="12" t="s">
        <v>28</v>
      </c>
      <c r="BE4" s="12" t="s">
        <v>29</v>
      </c>
      <c r="BF4" s="10" t="s">
        <v>6</v>
      </c>
      <c r="BG4" s="17" t="s">
        <v>2</v>
      </c>
      <c r="BH4" s="10" t="s">
        <v>3</v>
      </c>
      <c r="BI4" s="10" t="s">
        <v>15</v>
      </c>
      <c r="BJ4" s="10" t="s">
        <v>12</v>
      </c>
      <c r="BK4" s="34" t="s">
        <v>27</v>
      </c>
      <c r="BL4" s="34" t="s">
        <v>28</v>
      </c>
      <c r="BM4" s="34" t="s">
        <v>29</v>
      </c>
      <c r="BN4" s="12" t="s">
        <v>11</v>
      </c>
      <c r="BO4" s="16" t="s">
        <v>2</v>
      </c>
      <c r="BP4" s="12" t="s">
        <v>3</v>
      </c>
      <c r="BQ4" s="12" t="s">
        <v>19</v>
      </c>
      <c r="BR4" s="12" t="s">
        <v>20</v>
      </c>
      <c r="BS4" s="12" t="s">
        <v>12</v>
      </c>
      <c r="BT4" s="12" t="s">
        <v>27</v>
      </c>
      <c r="BU4" s="12" t="s">
        <v>28</v>
      </c>
      <c r="BV4" s="12" t="s">
        <v>29</v>
      </c>
    </row>
    <row r="5" spans="1:74">
      <c r="A5" s="18"/>
      <c r="B5" s="19">
        <v>24844</v>
      </c>
      <c r="C5" s="20">
        <f>YEAR($B$1)-YEAR(B5)</f>
        <v>45</v>
      </c>
      <c r="D5" s="21">
        <v>40880</v>
      </c>
      <c r="E5" s="22">
        <v>0.75</v>
      </c>
      <c r="F5" s="8">
        <f>24570*E5</f>
        <v>18427.5</v>
      </c>
      <c r="G5" s="10">
        <f>MIN((D5-F5),59670)</f>
        <v>22452.5</v>
      </c>
      <c r="H5" s="11">
        <f>VLOOKUP($C5,'Skala AGS'!$A$2:'Skala AGS'!$B$6,2)</f>
        <v>0.16</v>
      </c>
      <c r="I5" s="10">
        <f>ROUND((G5*H5)/5,2)*5</f>
        <v>3592.4</v>
      </c>
      <c r="J5" s="10">
        <f>ROUND((G5*3%)/5,2)*5</f>
        <v>673.6</v>
      </c>
      <c r="K5" s="10">
        <v>252</v>
      </c>
      <c r="L5" s="34">
        <f>+I5+J5+K5</f>
        <v>4518</v>
      </c>
      <c r="M5" s="34">
        <f>ROUND((L5/2)/5,2)*5</f>
        <v>2259</v>
      </c>
      <c r="N5" s="34">
        <f>ROUND((L5/2)/5,2)*5</f>
        <v>2259</v>
      </c>
      <c r="O5" s="12">
        <f>+D5-F5</f>
        <v>22452.5</v>
      </c>
      <c r="P5" s="13">
        <f>VLOOKUP($C5,'Skala AGS'!$A$2:'Skala AGS'!$B$6,2)</f>
        <v>0.16</v>
      </c>
      <c r="Q5" s="12">
        <f>ROUND((O5*P5)/5,2)*5</f>
        <v>3592.4</v>
      </c>
      <c r="R5" s="12">
        <f>ROUND((MIN(O5,126000)*3%)/5,2)*5</f>
        <v>673.6</v>
      </c>
      <c r="S5" s="12">
        <f>ROUND(((MAX(O5-126000,0))*4.5%)/5,2)*5</f>
        <v>0</v>
      </c>
      <c r="T5" s="12">
        <v>252</v>
      </c>
      <c r="U5" s="23">
        <f>+Q5+R5+S5+T5</f>
        <v>4518</v>
      </c>
      <c r="V5" s="12">
        <f>ROUND((U5/2)/5,2)*5</f>
        <v>2259</v>
      </c>
      <c r="W5" s="12">
        <f>ROUND((U5/2)/5,2)*5</f>
        <v>2259</v>
      </c>
      <c r="X5" s="24">
        <f>MIN(D5-F5,59670)</f>
        <v>22452.5</v>
      </c>
      <c r="Y5" s="11">
        <f>VLOOKUP($C5,'Skala AGS'!$A$9:'Skala AGS'!$B$13,2)</f>
        <v>0.16</v>
      </c>
      <c r="Z5" s="10">
        <f>ROUND((X5*Y5)/5,2)*5</f>
        <v>3592.4</v>
      </c>
      <c r="AA5" s="10">
        <f>ROUND((X5*3%)/5,2)*5</f>
        <v>673.6</v>
      </c>
      <c r="AB5" s="10">
        <v>252</v>
      </c>
      <c r="AC5" s="34">
        <f>+Z5+AA5+AB5</f>
        <v>4518</v>
      </c>
      <c r="AD5" s="34">
        <f>ROUND((AC5/2)/5,2)*5</f>
        <v>2259</v>
      </c>
      <c r="AE5" s="34">
        <f>ROUND((AC5/2)/5,2)*5</f>
        <v>2259</v>
      </c>
      <c r="AF5" s="23">
        <f>+D5-F5</f>
        <v>22452.5</v>
      </c>
      <c r="AG5" s="13">
        <f>VLOOKUP(C5,'Skala AGS'!A$9:'Skala AGS'!$B$13,2)</f>
        <v>0.16</v>
      </c>
      <c r="AH5" s="12">
        <f>ROUND((AF5*AG5)/5,2)*5</f>
        <v>3592.4</v>
      </c>
      <c r="AI5" s="12">
        <f>ROUND((MIN(AF5,126000)*3%)/5,2)*5</f>
        <v>673.6</v>
      </c>
      <c r="AJ5" s="12">
        <f>ROUND(((MAX(AF5-126000,0))*4.5%)/5,2)*5</f>
        <v>0</v>
      </c>
      <c r="AK5" s="12">
        <v>252</v>
      </c>
      <c r="AL5" s="23">
        <f>+AH5+AI5+AJ5+AK5</f>
        <v>4518</v>
      </c>
      <c r="AM5" s="12">
        <f>ROUND((AL5/2)/5,2)*5</f>
        <v>2259</v>
      </c>
      <c r="AN5" s="12">
        <f>ROUND((AL5/2)/5,2)*5</f>
        <v>2259</v>
      </c>
      <c r="AO5" s="24">
        <f>MIN(D5,84240)</f>
        <v>40880</v>
      </c>
      <c r="AP5" s="11">
        <f>VLOOKUP($C5,'Skala AGS'!$A$15:'Skala AGS'!$B$19,2)</f>
        <v>0.13</v>
      </c>
      <c r="AQ5" s="10">
        <f>ROUND((AO5*AP5)/5,2)*5</f>
        <v>5314.4000000000005</v>
      </c>
      <c r="AR5" s="10">
        <f>ROUND((AO5*3%)/5,2)*5</f>
        <v>1226.4000000000001</v>
      </c>
      <c r="AS5" s="10">
        <v>252</v>
      </c>
      <c r="AT5" s="34">
        <f>+AQ5+AR5+AS5</f>
        <v>6792.8000000000011</v>
      </c>
      <c r="AU5" s="34">
        <f>ROUND((AT5/2)/5,2)*5</f>
        <v>3396.3999999999996</v>
      </c>
      <c r="AV5" s="34">
        <f>ROUND((AT5/2)/5,2)*5</f>
        <v>3396.3999999999996</v>
      </c>
      <c r="AW5" s="23">
        <f>+D5</f>
        <v>40880</v>
      </c>
      <c r="AX5" s="13">
        <f>VLOOKUP($C5,'Skala AGS'!$A$15:'Skala AGS'!$B$19,2)</f>
        <v>0.13</v>
      </c>
      <c r="AY5" s="12">
        <f>ROUND((AW5*AX5)/5,2)*5</f>
        <v>5314.4000000000005</v>
      </c>
      <c r="AZ5" s="12">
        <f>ROUND((MIN(AW5,126000)*3%)/5,2)*5</f>
        <v>1226.4000000000001</v>
      </c>
      <c r="BA5" s="12">
        <f>ROUND(((MAX(AW5-126000,0))*4.5%)/5,2)*5</f>
        <v>0</v>
      </c>
      <c r="BB5" s="12">
        <v>252</v>
      </c>
      <c r="BC5" s="23">
        <f>+AY5+AZ5+BA5+BB5</f>
        <v>6792.8000000000011</v>
      </c>
      <c r="BD5" s="12">
        <f>ROUND((BC5*50%)/5,2)*5</f>
        <v>3396.3999999999996</v>
      </c>
      <c r="BE5" s="12">
        <f>ROUND((BC5*50%)/5,2)*5</f>
        <v>3396.3999999999996</v>
      </c>
      <c r="BF5" s="24">
        <f>MIN(D5,84240)</f>
        <v>40880</v>
      </c>
      <c r="BG5" s="11">
        <f>VLOOKUP($C5,'Skala AGS'!$A$21:'Skala AGS'!$B$25,2)</f>
        <v>0.13</v>
      </c>
      <c r="BH5" s="10">
        <f>ROUND((BF5*BG5)/5,2)*5</f>
        <v>5314.4000000000005</v>
      </c>
      <c r="BI5" s="10">
        <f>ROUND((BF5*3%)/5,2)*5</f>
        <v>1226.4000000000001</v>
      </c>
      <c r="BJ5" s="10">
        <v>252</v>
      </c>
      <c r="BK5" s="34">
        <f>+BH5+BI5+BJ5</f>
        <v>6792.8000000000011</v>
      </c>
      <c r="BL5" s="34">
        <f>ROUND((BK5/2)/5,2)*5</f>
        <v>3396.3999999999996</v>
      </c>
      <c r="BM5" s="34">
        <f>ROUND((BK5/2)/5,2)*5</f>
        <v>3396.3999999999996</v>
      </c>
      <c r="BN5" s="23">
        <f>+D5</f>
        <v>40880</v>
      </c>
      <c r="BO5" s="13">
        <f>VLOOKUP($C5,'Skala AGS'!$A$21:'Skala AGS'!$B$25,2)</f>
        <v>0.13</v>
      </c>
      <c r="BP5" s="12">
        <f>ROUND((BN5*BO5)/5,2)*5</f>
        <v>5314.4000000000005</v>
      </c>
      <c r="BQ5" s="12">
        <f>ROUND((MIN(BN5,126000)*3%)/5,2)*5</f>
        <v>1226.4000000000001</v>
      </c>
      <c r="BR5" s="12">
        <f>ROUND(((MAX(BN5-126000,0))*4.5%)/5,2)*5</f>
        <v>0</v>
      </c>
      <c r="BS5" s="12">
        <v>252</v>
      </c>
      <c r="BT5" s="12">
        <f>+BP5+BQ5+BR5+BS5</f>
        <v>6792.8000000000011</v>
      </c>
      <c r="BU5" s="12">
        <f>ROUND((BT5*50%)/5,2)*5</f>
        <v>3396.3999999999996</v>
      </c>
      <c r="BV5" s="12">
        <f>ROUND((BT5*50%)/5,2)*5</f>
        <v>3396.3999999999996</v>
      </c>
    </row>
    <row r="6" spans="1:74">
      <c r="B6" s="7"/>
      <c r="M6" s="34">
        <f>+M5/12</f>
        <v>188.25</v>
      </c>
      <c r="N6" s="34">
        <f>+N5/12</f>
        <v>188.25</v>
      </c>
      <c r="V6" s="12">
        <f>+V5/12</f>
        <v>188.25</v>
      </c>
      <c r="W6" s="12">
        <f>+W5/12</f>
        <v>188.25</v>
      </c>
      <c r="AD6" s="34">
        <f>+AD5/12</f>
        <v>188.25</v>
      </c>
      <c r="AE6" s="34">
        <f>+AE5/12</f>
        <v>188.25</v>
      </c>
      <c r="AM6" s="12">
        <f>+AM5/12</f>
        <v>188.25</v>
      </c>
      <c r="AN6" s="12">
        <f>+AN5/12</f>
        <v>188.25</v>
      </c>
      <c r="AU6" s="34">
        <f>+AU5/12</f>
        <v>283.0333333333333</v>
      </c>
      <c r="AV6" s="34">
        <f>+AV5/12</f>
        <v>283.0333333333333</v>
      </c>
      <c r="BD6" s="12">
        <f>+BD5/12</f>
        <v>283.0333333333333</v>
      </c>
      <c r="BE6" s="12">
        <f>+BE5/12</f>
        <v>283.0333333333333</v>
      </c>
      <c r="BL6" s="34">
        <f>+BL5/12</f>
        <v>283.0333333333333</v>
      </c>
      <c r="BM6" s="34">
        <f>+BM5/12</f>
        <v>283.0333333333333</v>
      </c>
      <c r="BU6" s="12">
        <f>+BU5/12</f>
        <v>283.0333333333333</v>
      </c>
      <c r="BV6" s="12">
        <f>+BV5/12</f>
        <v>283.0333333333333</v>
      </c>
    </row>
    <row r="7" spans="1:74">
      <c r="BD7" s="12">
        <f>+BD6/50*40</f>
        <v>226.42666666666662</v>
      </c>
      <c r="BE7" s="12">
        <f>+BE6/50*60</f>
        <v>339.63999999999993</v>
      </c>
      <c r="BU7" s="12">
        <f>+BU6/50*40</f>
        <v>226.42666666666662</v>
      </c>
      <c r="BV7" s="12">
        <f>+BV6/50*60</f>
        <v>339.63999999999993</v>
      </c>
    </row>
    <row r="8" spans="1:74">
      <c r="U8" s="23"/>
    </row>
    <row r="10" spans="1:74">
      <c r="A10" s="18" t="s">
        <v>16</v>
      </c>
    </row>
    <row r="18" spans="4:4">
      <c r="D18" s="12"/>
    </row>
  </sheetData>
  <mergeCells count="8">
    <mergeCell ref="BT3:BV3"/>
    <mergeCell ref="AT3:AV3"/>
    <mergeCell ref="BC3:BE3"/>
    <mergeCell ref="BK3:BM3"/>
    <mergeCell ref="L3:N3"/>
    <mergeCell ref="U3:W3"/>
    <mergeCell ref="AC3:AE3"/>
    <mergeCell ref="AL3:AN3"/>
  </mergeCells>
  <phoneticPr fontId="0" type="noConversion"/>
  <pageMargins left="0.19685039370078741" right="0.19685039370078741" top="0.98425196850393704" bottom="0.98425196850393704" header="0.51181102362204722" footer="0.51181102362204722"/>
  <pageSetup paperSize="9" scale="70" orientation="landscape" horizontalDpi="0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D25"/>
  <sheetViews>
    <sheetView workbookViewId="0">
      <selection activeCell="B26" sqref="B26"/>
    </sheetView>
  </sheetViews>
  <sheetFormatPr baseColWidth="10" defaultRowHeight="12.75"/>
  <sheetData>
    <row r="1" spans="1:4">
      <c r="A1" t="s">
        <v>0</v>
      </c>
      <c r="B1" t="s">
        <v>7</v>
      </c>
    </row>
    <row r="2" spans="1:4">
      <c r="A2" s="2">
        <v>17</v>
      </c>
      <c r="B2" s="3">
        <v>0</v>
      </c>
      <c r="D2" t="s">
        <v>9</v>
      </c>
    </row>
    <row r="3" spans="1:4">
      <c r="A3" s="2">
        <v>25</v>
      </c>
      <c r="B3" s="3">
        <v>0.08</v>
      </c>
    </row>
    <row r="4" spans="1:4">
      <c r="A4" s="2">
        <v>35</v>
      </c>
      <c r="B4" s="3">
        <v>0.11</v>
      </c>
    </row>
    <row r="5" spans="1:4">
      <c r="A5" s="2">
        <v>45</v>
      </c>
      <c r="B5" s="3">
        <v>0.16</v>
      </c>
    </row>
    <row r="6" spans="1:4">
      <c r="A6" s="2">
        <v>55</v>
      </c>
      <c r="B6" s="3">
        <v>0.19</v>
      </c>
    </row>
    <row r="9" spans="1:4">
      <c r="A9" s="4">
        <v>17</v>
      </c>
      <c r="B9" s="5">
        <v>0</v>
      </c>
      <c r="C9" s="1"/>
      <c r="D9" t="s">
        <v>10</v>
      </c>
    </row>
    <row r="10" spans="1:4">
      <c r="A10" s="4">
        <v>21</v>
      </c>
      <c r="B10" s="1">
        <v>0.08</v>
      </c>
    </row>
    <row r="11" spans="1:4">
      <c r="A11" s="4">
        <v>35</v>
      </c>
      <c r="B11" s="1">
        <v>0.11</v>
      </c>
    </row>
    <row r="12" spans="1:4">
      <c r="A12" s="4">
        <v>45</v>
      </c>
      <c r="B12" s="1">
        <v>0.16</v>
      </c>
    </row>
    <row r="13" spans="1:4">
      <c r="A13" s="4">
        <v>55</v>
      </c>
      <c r="B13" s="1">
        <v>0.19</v>
      </c>
    </row>
    <row r="15" spans="1:4">
      <c r="A15">
        <v>17</v>
      </c>
      <c r="B15" s="1">
        <v>0</v>
      </c>
      <c r="D15" t="s">
        <v>13</v>
      </c>
    </row>
    <row r="16" spans="1:4">
      <c r="A16">
        <v>25</v>
      </c>
      <c r="B16" s="1">
        <v>7.0000000000000007E-2</v>
      </c>
    </row>
    <row r="17" spans="1:4">
      <c r="A17">
        <v>35</v>
      </c>
      <c r="B17" s="1">
        <v>0.09</v>
      </c>
    </row>
    <row r="18" spans="1:4">
      <c r="A18">
        <v>45</v>
      </c>
      <c r="B18" s="1">
        <v>0.13</v>
      </c>
    </row>
    <row r="19" spans="1:4">
      <c r="A19">
        <v>55</v>
      </c>
      <c r="B19" s="1">
        <v>0.15</v>
      </c>
    </row>
    <row r="21" spans="1:4">
      <c r="A21">
        <v>17</v>
      </c>
      <c r="B21" s="1">
        <v>0</v>
      </c>
      <c r="D21" t="s">
        <v>14</v>
      </c>
    </row>
    <row r="22" spans="1:4">
      <c r="A22">
        <v>21</v>
      </c>
      <c r="B22" s="1">
        <v>7.0000000000000007E-2</v>
      </c>
    </row>
    <row r="23" spans="1:4">
      <c r="A23">
        <v>35</v>
      </c>
      <c r="B23" s="1">
        <v>0.09</v>
      </c>
    </row>
    <row r="24" spans="1:4">
      <c r="A24">
        <v>45</v>
      </c>
      <c r="B24" s="1">
        <v>0.13</v>
      </c>
    </row>
    <row r="25" spans="1:4">
      <c r="A25">
        <v>55</v>
      </c>
      <c r="B25" s="1">
        <v>0.15</v>
      </c>
    </row>
  </sheetData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2.7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Beiträge</vt:lpstr>
      <vt:lpstr>Skala AGS</vt:lpstr>
      <vt:lpstr>Tabelle3</vt:lpstr>
    </vt:vector>
  </TitlesOfParts>
  <Company>PVK für das Kaminfegergewerbe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Annina Buck</dc:creator>
  <cp:lastModifiedBy>Annina Buck</cp:lastModifiedBy>
  <cp:lastPrinted>2007-03-27T05:58:28Z</cp:lastPrinted>
  <dcterms:created xsi:type="dcterms:W3CDTF">2007-03-23T12:56:34Z</dcterms:created>
  <dcterms:modified xsi:type="dcterms:W3CDTF">2012-11-30T09:55:03Z</dcterms:modified>
</cp:coreProperties>
</file>