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P:\Homepage\Homepage Formulare Dokumente\Pk Kaminfeger\Tools\"/>
    </mc:Choice>
  </mc:AlternateContent>
  <bookViews>
    <workbookView xWindow="120" yWindow="15" windowWidth="15135" windowHeight="9045" xr2:uid="{00000000-000D-0000-FFFF-FFFF00000000}"/>
  </bookViews>
  <sheets>
    <sheet name="Beiträge" sheetId="1" r:id="rId1"/>
    <sheet name="Skala AGS" sheetId="2" r:id="rId2"/>
    <sheet name="Tabelle3" sheetId="3" r:id="rId3"/>
  </sheets>
  <calcPr calcId="171027"/>
</workbook>
</file>

<file path=xl/calcChain.xml><?xml version="1.0" encoding="utf-8"?>
<calcChain xmlns="http://schemas.openxmlformats.org/spreadsheetml/2006/main">
  <c r="F5" i="1" l="1"/>
  <c r="AU5" i="1" l="1"/>
  <c r="AM5" i="1"/>
  <c r="C5" i="1" l="1"/>
  <c r="X5" i="1" s="1"/>
  <c r="AV5" i="1" l="1"/>
  <c r="AN5" i="1"/>
  <c r="AE5" i="1"/>
  <c r="AH5" i="1" s="1"/>
  <c r="W5" i="1"/>
  <c r="O5" i="1"/>
  <c r="G5" i="1"/>
  <c r="J5" i="1" s="1"/>
  <c r="P5" i="1"/>
  <c r="H5" i="1"/>
  <c r="AF5" i="1"/>
  <c r="AG5" i="1" l="1"/>
  <c r="AJ5" i="1" s="1"/>
  <c r="AL5" i="1" s="1"/>
  <c r="AL6" i="1" s="1"/>
  <c r="I5" i="1"/>
  <c r="L5" i="1" s="1"/>
  <c r="M5" i="1" s="1"/>
  <c r="R5" i="1"/>
  <c r="Q5" i="1"/>
  <c r="Y5" i="1"/>
  <c r="Z5" i="1"/>
  <c r="AL8" i="1" l="1"/>
  <c r="AL7" i="1"/>
  <c r="N5" i="1"/>
  <c r="N6" i="1" s="1"/>
  <c r="M6" i="1"/>
  <c r="AK5" i="1"/>
  <c r="AK6" i="1" s="1"/>
  <c r="T5" i="1"/>
  <c r="AB5" i="1"/>
  <c r="AK7" i="1" l="1"/>
  <c r="AK8" i="1"/>
  <c r="M8" i="1"/>
  <c r="M7" i="1"/>
  <c r="N7" i="1"/>
  <c r="N8" i="1"/>
  <c r="V5" i="1"/>
  <c r="V6" i="1" s="1"/>
  <c r="U5" i="1"/>
  <c r="U6" i="1" s="1"/>
  <c r="AD5" i="1"/>
  <c r="AD6" i="1" s="1"/>
  <c r="AC5" i="1"/>
  <c r="AC6" i="1" s="1"/>
  <c r="U8" i="1" l="1"/>
  <c r="U7" i="1"/>
  <c r="V8" i="1"/>
  <c r="V7" i="1"/>
  <c r="AC7" i="1"/>
  <c r="AC8" i="1"/>
  <c r="AD8" i="1"/>
  <c r="AD7" i="1"/>
  <c r="AX5" i="1"/>
  <c r="AW5" i="1"/>
  <c r="AO5" i="1"/>
  <c r="AP5" i="1"/>
  <c r="AZ5" i="1" l="1"/>
  <c r="BA5" i="1" s="1"/>
  <c r="BA6" i="1" s="1"/>
  <c r="AR5" i="1"/>
  <c r="AS5" i="1" s="1"/>
  <c r="AS6" i="1" s="1"/>
  <c r="AS8" i="1" l="1"/>
  <c r="AS7" i="1"/>
  <c r="BA8" i="1"/>
  <c r="BA7" i="1"/>
  <c r="AT5" i="1"/>
  <c r="AT6" i="1" s="1"/>
  <c r="BB5" i="1"/>
  <c r="BB6" i="1" s="1"/>
  <c r="AT7" i="1" l="1"/>
  <c r="AT8" i="1"/>
  <c r="BB8" i="1"/>
  <c r="BB7" i="1"/>
</calcChain>
</file>

<file path=xl/sharedStrings.xml><?xml version="1.0" encoding="utf-8"?>
<sst xmlns="http://schemas.openxmlformats.org/spreadsheetml/2006/main" count="73" uniqueCount="33">
  <si>
    <t>Berechnungsdatum</t>
  </si>
  <si>
    <t>BVG-Alter</t>
  </si>
  <si>
    <t>Bruttolohn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</si>
  <si>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</si>
  <si>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</si>
  <si>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</si>
  <si>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</si>
  <si>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</si>
  <si>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</si>
  <si>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</si>
  <si>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</si>
  <si>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</si>
  <si>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</si>
  <si>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</si>
  <si>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</si>
  <si>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</si>
  <si>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</si>
  <si>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</si>
  <si>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</si>
  <si>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</si>
  <si>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</si>
  <si>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</si>
  <si>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</si>
  <si>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</si>
  <si>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</si>
  <si>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</si>
  <si>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</si>
  <si>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Bitte Daten erfassen!</t>
  </si>
  <si>
    <t>Spar Plan</t>
  </si>
  <si>
    <t>Spar Plan 21</t>
  </si>
  <si>
    <t>Beiträge 50 / 50</t>
  </si>
  <si>
    <t>Beiträge 40 / 60</t>
  </si>
  <si>
    <t>Beiträge 30 /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</si>
</sst>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0" fontId="0" fillId="0" borderId="0" xfId="0" applyNumberFormat="1"/>
    <xf numFmtId="0" fontId="0" fillId="2" borderId="0" xfId="0" applyFill="1"/>
    <xf numFmtId="10" fontId="0" fillId="2" borderId="0" xfId="0" applyNumberFormat="1" applyFill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14" fontId="2" fillId="0" borderId="0" xfId="0" applyNumberFormat="1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4" borderId="0" xfId="0" applyFont="1" applyFill="1"/>
    <xf numFmtId="10" fontId="2" fillId="4" borderId="0" xfId="0" applyNumberFormat="1" applyFont="1" applyFill="1"/>
    <xf numFmtId="43" fontId="2" fillId="4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43" fontId="3" fillId="0" borderId="0" xfId="1" applyFont="1" applyFill="1"/>
    <xf numFmtId="10" fontId="3" fillId="0" borderId="0" xfId="0" applyNumberFormat="1" applyFont="1" applyFill="1"/>
    <xf numFmtId="0" fontId="3" fillId="4" borderId="0" xfId="0" applyFont="1" applyFill="1"/>
    <xf numFmtId="10" fontId="3" fillId="4" borderId="0" xfId="0" applyNumberFormat="1" applyFont="1" applyFill="1"/>
    <xf numFmtId="43" fontId="3" fillId="4" borderId="0" xfId="1" applyFont="1" applyFill="1"/>
    <xf numFmtId="0" fontId="3" fillId="0" borderId="0" xfId="0" applyFont="1" applyFill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10" fontId="2" fillId="0" borderId="0" xfId="1" applyNumberFormat="1" applyFont="1" applyFill="1"/>
    <xf numFmtId="10" fontId="2" fillId="4" borderId="0" xfId="1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1" fontId="2" fillId="0" borderId="0" xfId="0" applyNumberFormat="1" applyFont="1"/>
    <xf numFmtId="43" fontId="2" fillId="3" borderId="0" xfId="1" applyFont="1" applyFill="1"/>
    <xf numFmtId="10" fontId="2" fillId="3" borderId="0" xfId="0" applyNumberFormat="1" applyFont="1" applyFill="1"/>
    <xf numFmtId="43" fontId="2" fillId="4" borderId="0" xfId="0" applyNumberFormat="1" applyFont="1" applyFill="1"/>
    <xf numFmtId="43" fontId="2" fillId="0" borderId="0" xfId="0" applyNumberFormat="1" applyFont="1" applyFill="1"/>
    <xf numFmtId="0" fontId="2" fillId="5" borderId="0" xfId="0" applyFont="1" applyFill="1"/>
    <xf numFmtId="43" fontId="3" fillId="0" borderId="0" xfId="1" applyFont="1" applyFill="1" applyAlignment="1">
      <alignment horizontal="center"/>
    </xf>
    <xf numFmtId="43" fontId="3" fillId="4" borderId="0" xfId="1" applyFont="1" applyFill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zoomScale="150" zoomScaleNormal="15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B6" sqref="B6"/>
    </sheetView>
  </sheetViews>
  <sheetFormatPr baseColWidth="10" defaultRowHeight="11.25" x14ac:dyDescent="0.2"/>
  <cols>
    <col min="1" max="1" width="14.5703125" style="6" bestFit="1" customWidth="1"/>
    <col min="2" max="2" width="9.5703125" style="6" bestFit="1" customWidth="1"/>
    <col min="3" max="3" width="8.140625" style="6" hidden="1" customWidth="1"/>
    <col min="4" max="4" width="9.42578125" style="8" bestFit="1" customWidth="1"/>
    <col min="5" max="5" width="7.140625" style="9" bestFit="1" customWidth="1"/>
    <col min="6" max="6" width="15.85546875" style="8" hidden="1" customWidth="1"/>
    <col min="7" max="7" width="9.140625" style="10" hidden="1" customWidth="1"/>
    <col min="8" max="8" width="12.42578125" style="11" hidden="1" customWidth="1"/>
    <col min="9" max="9" width="14.7109375" style="10" hidden="1" customWidth="1"/>
    <col min="10" max="10" width="15.42578125" style="10" hidden="1" customWidth="1"/>
    <col min="11" max="11" width="20.42578125" style="10" hidden="1" customWidth="1"/>
    <col min="12" max="12" width="10.42578125" style="10" hidden="1" customWidth="1"/>
    <col min="13" max="13" width="9.28515625" style="10" customWidth="1"/>
    <col min="14" max="14" width="9.42578125" style="10" customWidth="1"/>
    <col min="15" max="15" width="8.5703125" style="12" hidden="1" customWidth="1"/>
    <col min="16" max="16" width="12.42578125" style="13" hidden="1" customWidth="1"/>
    <col min="17" max="17" width="14.7109375" style="14" hidden="1" customWidth="1"/>
    <col min="18" max="18" width="15.42578125" style="14" hidden="1" customWidth="1"/>
    <col min="19" max="19" width="11.42578125" style="14" hidden="1" customWidth="1"/>
    <col min="20" max="20" width="10.42578125" style="14" hidden="1" customWidth="1"/>
    <col min="21" max="21" width="9.28515625" style="14" customWidth="1"/>
    <col min="22" max="22" width="9.42578125" style="14" bestFit="1" customWidth="1"/>
    <col min="23" max="23" width="9.5703125" style="15" hidden="1" customWidth="1"/>
    <col min="24" max="24" width="12.42578125" style="11" hidden="1" customWidth="1"/>
    <col min="25" max="25" width="14.7109375" style="10" hidden="1" customWidth="1"/>
    <col min="26" max="26" width="10.5703125" style="10" hidden="1" customWidth="1"/>
    <col min="27" max="27" width="15.42578125" style="10" hidden="1" customWidth="1"/>
    <col min="28" max="28" width="10.42578125" style="10" hidden="1" customWidth="1"/>
    <col min="29" max="29" width="9.28515625" style="10" bestFit="1" customWidth="1"/>
    <col min="30" max="30" width="9.42578125" style="10" customWidth="1"/>
    <col min="31" max="31" width="9.140625" style="12" hidden="1" customWidth="1"/>
    <col min="32" max="32" width="12.42578125" style="13" hidden="1" customWidth="1"/>
    <col min="33" max="33" width="14.7109375" style="14" hidden="1" customWidth="1"/>
    <col min="34" max="34" width="10.5703125" style="14" hidden="1" customWidth="1"/>
    <col min="35" max="35" width="15.42578125" style="14" hidden="1" customWidth="1"/>
    <col min="36" max="36" width="10.42578125" style="14" hidden="1" customWidth="1"/>
    <col min="37" max="37" width="8.42578125" style="14" bestFit="1" customWidth="1"/>
    <col min="38" max="38" width="9.42578125" style="14" bestFit="1" customWidth="1"/>
    <col min="39" max="39" width="9.5703125" style="15" hidden="1" customWidth="1"/>
    <col min="40" max="40" width="12.42578125" style="11" hidden="1" customWidth="1"/>
    <col min="41" max="41" width="14.7109375" style="10" hidden="1" customWidth="1"/>
    <col min="42" max="42" width="10.5703125" style="10" hidden="1" customWidth="1"/>
    <col min="43" max="43" width="15.42578125" style="10" hidden="1" customWidth="1"/>
    <col min="44" max="44" width="10.42578125" style="10" hidden="1" customWidth="1"/>
    <col min="45" max="45" width="9.28515625" style="10" bestFit="1" customWidth="1"/>
    <col min="46" max="46" width="9.42578125" style="10" customWidth="1"/>
    <col min="47" max="47" width="9.140625" style="12" hidden="1" customWidth="1"/>
    <col min="48" max="48" width="12.42578125" style="13" hidden="1" customWidth="1"/>
    <col min="49" max="49" width="14.7109375" style="14" hidden="1" customWidth="1"/>
    <col min="50" max="50" width="10.5703125" style="14" hidden="1" customWidth="1"/>
    <col min="51" max="51" width="15.42578125" style="14" hidden="1" customWidth="1"/>
    <col min="52" max="52" width="10.42578125" style="14" hidden="1" customWidth="1"/>
    <col min="53" max="53" width="8.42578125" style="14" bestFit="1" customWidth="1"/>
    <col min="54" max="54" width="9.42578125" style="14" bestFit="1" customWidth="1"/>
    <col min="55" max="16384" width="11.42578125" style="6"/>
  </cols>
  <sheetData>
    <row r="1" spans="1:54" x14ac:dyDescent="0.2">
      <c r="A1" s="6" t="s">
        <v>0</v>
      </c>
      <c r="B1" s="7">
        <v>43466</v>
      </c>
    </row>
    <row r="3" spans="1:54" s="16" customFormat="1" ht="15.75" x14ac:dyDescent="0.25">
      <c r="D3" s="17"/>
      <c r="E3" s="18"/>
      <c r="F3" s="17"/>
      <c r="G3" s="19"/>
      <c r="H3" s="20"/>
      <c r="I3" s="19"/>
      <c r="J3" s="19"/>
      <c r="K3" s="19"/>
      <c r="L3" s="38" t="s">
        <v>16</v>
      </c>
      <c r="M3" s="38"/>
      <c r="N3" s="38"/>
      <c r="O3" s="21"/>
      <c r="P3" s="22"/>
      <c r="Q3" s="23"/>
      <c r="R3" s="23"/>
      <c r="S3" s="23"/>
      <c r="T3" s="39" t="s">
        <v>20</v>
      </c>
      <c r="U3" s="39"/>
      <c r="V3" s="39"/>
      <c r="W3" s="24"/>
      <c r="X3" s="20"/>
      <c r="Y3" s="19"/>
      <c r="Z3" s="19"/>
      <c r="AA3" s="19"/>
      <c r="AB3" s="38" t="s">
        <v>23</v>
      </c>
      <c r="AC3" s="38"/>
      <c r="AD3" s="38"/>
      <c r="AE3" s="21"/>
      <c r="AF3" s="22"/>
      <c r="AG3" s="23"/>
      <c r="AH3" s="23"/>
      <c r="AI3" s="23"/>
      <c r="AJ3" s="39" t="s">
        <v>24</v>
      </c>
      <c r="AK3" s="39"/>
      <c r="AL3" s="39"/>
      <c r="AM3" s="24"/>
      <c r="AN3" s="20"/>
      <c r="AO3" s="19"/>
      <c r="AP3" s="19"/>
      <c r="AQ3" s="19"/>
      <c r="AR3" s="38" t="s">
        <v>28</v>
      </c>
      <c r="AS3" s="38"/>
      <c r="AT3" s="38"/>
      <c r="AU3" s="21"/>
      <c r="AV3" s="22"/>
      <c r="AW3" s="23"/>
      <c r="AX3" s="23"/>
      <c r="AY3" s="23"/>
      <c r="AZ3" s="39" t="s">
        <v>29</v>
      </c>
      <c r="BA3" s="39"/>
      <c r="BB3" s="39"/>
    </row>
    <row r="4" spans="1:54" x14ac:dyDescent="0.2">
      <c r="A4" s="25" t="s">
        <v>9</v>
      </c>
      <c r="B4" s="25" t="s">
        <v>13</v>
      </c>
      <c r="C4" s="25" t="s">
        <v>1</v>
      </c>
      <c r="D4" s="26" t="s">
        <v>2</v>
      </c>
      <c r="E4" s="27" t="s">
        <v>10</v>
      </c>
      <c r="F4" s="8" t="s">
        <v>3</v>
      </c>
      <c r="G4" s="10" t="s">
        <v>11</v>
      </c>
      <c r="H4" s="11" t="s">
        <v>4</v>
      </c>
      <c r="I4" s="10" t="s">
        <v>5</v>
      </c>
      <c r="J4" s="10" t="s">
        <v>6</v>
      </c>
      <c r="K4" s="10" t="s">
        <v>7</v>
      </c>
      <c r="L4" s="10" t="s">
        <v>8</v>
      </c>
      <c r="M4" s="10" t="s">
        <v>14</v>
      </c>
      <c r="N4" s="10" t="s">
        <v>15</v>
      </c>
      <c r="O4" s="12" t="s">
        <v>11</v>
      </c>
      <c r="P4" s="13" t="s">
        <v>4</v>
      </c>
      <c r="Q4" s="14" t="s">
        <v>5</v>
      </c>
      <c r="R4" s="14" t="s">
        <v>6</v>
      </c>
      <c r="S4" s="14" t="s">
        <v>17</v>
      </c>
      <c r="T4" s="14" t="s">
        <v>8</v>
      </c>
      <c r="U4" s="14" t="s">
        <v>14</v>
      </c>
      <c r="V4" s="14" t="s">
        <v>15</v>
      </c>
      <c r="W4" s="10" t="s">
        <v>21</v>
      </c>
      <c r="X4" s="28" t="s">
        <v>4</v>
      </c>
      <c r="Y4" s="10" t="s">
        <v>5</v>
      </c>
      <c r="Z4" s="10" t="s">
        <v>25</v>
      </c>
      <c r="AA4" s="10" t="s">
        <v>22</v>
      </c>
      <c r="AB4" s="10" t="s">
        <v>8</v>
      </c>
      <c r="AC4" s="10" t="s">
        <v>14</v>
      </c>
      <c r="AD4" s="10" t="s">
        <v>15</v>
      </c>
      <c r="AE4" s="14" t="s">
        <v>11</v>
      </c>
      <c r="AF4" s="29" t="s">
        <v>4</v>
      </c>
      <c r="AG4" s="14" t="s">
        <v>5</v>
      </c>
      <c r="AH4" s="14" t="s">
        <v>25</v>
      </c>
      <c r="AI4" s="14" t="s">
        <v>22</v>
      </c>
      <c r="AJ4" s="14" t="s">
        <v>8</v>
      </c>
      <c r="AK4" s="14" t="s">
        <v>26</v>
      </c>
      <c r="AL4" s="14" t="s">
        <v>15</v>
      </c>
      <c r="AM4" s="10" t="s">
        <v>21</v>
      </c>
      <c r="AN4" s="28" t="s">
        <v>4</v>
      </c>
      <c r="AO4" s="10" t="s">
        <v>5</v>
      </c>
      <c r="AP4" s="10" t="s">
        <v>25</v>
      </c>
      <c r="AQ4" s="10" t="s">
        <v>22</v>
      </c>
      <c r="AR4" s="10" t="s">
        <v>8</v>
      </c>
      <c r="AS4" s="10" t="s">
        <v>14</v>
      </c>
      <c r="AT4" s="10" t="s">
        <v>15</v>
      </c>
      <c r="AU4" s="14" t="s">
        <v>11</v>
      </c>
      <c r="AV4" s="29" t="s">
        <v>4</v>
      </c>
      <c r="AW4" s="14" t="s">
        <v>5</v>
      </c>
      <c r="AX4" s="14" t="s">
        <v>25</v>
      </c>
      <c r="AY4" s="14" t="s">
        <v>22</v>
      </c>
      <c r="AZ4" s="14" t="s">
        <v>8</v>
      </c>
      <c r="BA4" s="14" t="s">
        <v>26</v>
      </c>
      <c r="BB4" s="14" t="s">
        <v>15</v>
      </c>
    </row>
    <row r="5" spans="1:54" x14ac:dyDescent="0.2">
      <c r="A5" s="30"/>
      <c r="B5" s="31">
        <v>31955</v>
      </c>
      <c r="C5" s="32">
        <f>YEAR($B$1)-YEAR(B5)</f>
        <v>32</v>
      </c>
      <c r="D5" s="33">
        <v>24000</v>
      </c>
      <c r="E5" s="34">
        <v>0.2</v>
      </c>
      <c r="F5" s="8">
        <f>24885*E5</f>
        <v>4977</v>
      </c>
      <c r="G5" s="10">
        <f>+D5-F5</f>
        <v>19023</v>
      </c>
      <c r="H5" s="11">
        <f>VLOOKUP($C5,'Skala AGS'!$A$2:'Skala AGS'!$B$6,2)</f>
        <v>7.0000000000000007E-2</v>
      </c>
      <c r="I5" s="10">
        <f>ROUND((G5*H5)/5,2)*5</f>
        <v>1331.6</v>
      </c>
      <c r="J5" s="10">
        <f>ROUND((G5*3%)/5,2)*5</f>
        <v>570.70000000000005</v>
      </c>
      <c r="K5" s="10">
        <v>360</v>
      </c>
      <c r="L5" s="10">
        <f>+I5+J5+K5</f>
        <v>2262.3000000000002</v>
      </c>
      <c r="M5" s="10">
        <f>ROUND((L5/2)/5,2)*5</f>
        <v>1131.1499999999999</v>
      </c>
      <c r="N5" s="10">
        <f>ROUND((L5/2)/5,2)*5</f>
        <v>1131.1499999999999</v>
      </c>
      <c r="O5" s="35">
        <f>+D5-F5</f>
        <v>19023</v>
      </c>
      <c r="P5" s="13">
        <f>VLOOKUP($C5,'Skala AGS'!$A$9:'Skala AGS'!$B$13,2)</f>
        <v>7.0000000000000007E-2</v>
      </c>
      <c r="Q5" s="14">
        <f>ROUND((O5*P5)/5,2)*5</f>
        <v>1331.6</v>
      </c>
      <c r="R5" s="14">
        <f>ROUND((O5*3%)/5,2)*5</f>
        <v>570.70000000000005</v>
      </c>
      <c r="S5" s="14">
        <v>360</v>
      </c>
      <c r="T5" s="14">
        <f>+Q5+R5+S5</f>
        <v>2262.3000000000002</v>
      </c>
      <c r="U5" s="14">
        <f>ROUND((T5/2)/5,2)*5</f>
        <v>1131.1499999999999</v>
      </c>
      <c r="V5" s="14">
        <f>ROUND((T5/2)/5,2)*5</f>
        <v>1131.1499999999999</v>
      </c>
      <c r="W5" s="36">
        <f>+D5</f>
        <v>24000</v>
      </c>
      <c r="X5" s="11">
        <f>VLOOKUP($C5,'Skala AGS'!$A$15:'Skala AGS'!$B$19,2)</f>
        <v>0.06</v>
      </c>
      <c r="Y5" s="10">
        <f>ROUND((W5*X5)/5,2)*5</f>
        <v>1440</v>
      </c>
      <c r="Z5" s="10">
        <f>ROUND((W5*3%)/5,2)*5</f>
        <v>720</v>
      </c>
      <c r="AA5" s="10">
        <v>360</v>
      </c>
      <c r="AB5" s="10">
        <f>+Y5+Z5+AA5</f>
        <v>2520</v>
      </c>
      <c r="AC5" s="10">
        <f>ROUND((AB5/2)/5,2)*5</f>
        <v>1260</v>
      </c>
      <c r="AD5" s="10">
        <f>ROUND((AB5/2)/5,2)*5</f>
        <v>1260</v>
      </c>
      <c r="AE5" s="35">
        <f>+D5</f>
        <v>24000</v>
      </c>
      <c r="AF5" s="13">
        <f>VLOOKUP($C5,'Skala AGS'!$A$21:'Skala AGS'!$B$25,2)</f>
        <v>0.06</v>
      </c>
      <c r="AG5" s="14">
        <f>ROUND((AE5*AF5)/5,2)*5</f>
        <v>1440</v>
      </c>
      <c r="AH5" s="14">
        <f>ROUND((AE5*3%)/5,2)*5</f>
        <v>720</v>
      </c>
      <c r="AI5" s="14">
        <v>360</v>
      </c>
      <c r="AJ5" s="14">
        <f>+AG5+AH5+AI5</f>
        <v>2520</v>
      </c>
      <c r="AK5" s="14">
        <f>ROUND((AJ5/2)/5,2)*5</f>
        <v>1260</v>
      </c>
      <c r="AL5" s="14">
        <f>ROUND((AJ5/2)/5,2)*5</f>
        <v>1260</v>
      </c>
      <c r="AM5" s="36">
        <f>+D5</f>
        <v>24000</v>
      </c>
      <c r="AN5" s="11">
        <f>VLOOKUP($C5,'Skala AGS'!$A$27:'Skala AGS'!$B$31,2)</f>
        <v>0.11</v>
      </c>
      <c r="AO5" s="10">
        <f>ROUND((AM5*AN5)/5,2)*5</f>
        <v>2640</v>
      </c>
      <c r="AP5" s="10">
        <f>ROUND((AM5*3%)/5,2)*5</f>
        <v>720</v>
      </c>
      <c r="AQ5" s="10">
        <v>360</v>
      </c>
      <c r="AR5" s="10">
        <f>+AO5+AP5+AQ5</f>
        <v>3720</v>
      </c>
      <c r="AS5" s="10">
        <f>ROUND((AR5/2)/5,2)*5</f>
        <v>1860</v>
      </c>
      <c r="AT5" s="10">
        <f>ROUND((AR5/2)/5,2)*5</f>
        <v>1860</v>
      </c>
      <c r="AU5" s="35">
        <f>+D5</f>
        <v>24000</v>
      </c>
      <c r="AV5" s="13">
        <f>VLOOKUP($C5,'Skala AGS'!$A$33:'Skala AGS'!$B$37,2)</f>
        <v>0.11</v>
      </c>
      <c r="AW5" s="14">
        <f>ROUND((AU5*AV5)/5,2)*5</f>
        <v>2640</v>
      </c>
      <c r="AX5" s="14">
        <f>ROUND((AU5*3%)/5,2)*5</f>
        <v>720</v>
      </c>
      <c r="AY5" s="14">
        <v>360</v>
      </c>
      <c r="AZ5" s="14">
        <f>+AW5+AX5+AY5</f>
        <v>3720</v>
      </c>
      <c r="BA5" s="14">
        <f>ROUND((AZ5/2)/5,2)*5</f>
        <v>1860</v>
      </c>
      <c r="BB5" s="14">
        <f>ROUND((AZ5/2)/5,2)*5</f>
        <v>1860</v>
      </c>
    </row>
    <row r="6" spans="1:54" x14ac:dyDescent="0.2">
      <c r="A6" s="37" t="s">
        <v>30</v>
      </c>
      <c r="B6" s="7"/>
      <c r="M6" s="10">
        <f>+M5/12</f>
        <v>94.262499999999989</v>
      </c>
      <c r="N6" s="10">
        <f>+N5/12</f>
        <v>94.262499999999989</v>
      </c>
      <c r="U6" s="14">
        <f>+U5/12</f>
        <v>94.262499999999989</v>
      </c>
      <c r="V6" s="14">
        <f>+V5/12</f>
        <v>94.262499999999989</v>
      </c>
      <c r="AC6" s="10">
        <f>+AC5/12</f>
        <v>105</v>
      </c>
      <c r="AD6" s="10">
        <f>+AD5/12</f>
        <v>105</v>
      </c>
      <c r="AK6" s="14">
        <f>+AK5/12</f>
        <v>105</v>
      </c>
      <c r="AL6" s="14">
        <f>+AL5/12</f>
        <v>105</v>
      </c>
      <c r="AS6" s="10">
        <f>+AS5/12</f>
        <v>155</v>
      </c>
      <c r="AT6" s="10">
        <f>+AT5/12</f>
        <v>155</v>
      </c>
      <c r="BA6" s="14">
        <f>+BA5/12</f>
        <v>155</v>
      </c>
      <c r="BB6" s="14">
        <f>+BB5/12</f>
        <v>155</v>
      </c>
    </row>
    <row r="7" spans="1:54" x14ac:dyDescent="0.2">
      <c r="A7" s="37" t="s">
        <v>31</v>
      </c>
      <c r="M7" s="10">
        <f>+M6/50*40</f>
        <v>75.41</v>
      </c>
      <c r="N7" s="10">
        <f>+N6/50*60</f>
        <v>113.11499999999999</v>
      </c>
      <c r="U7" s="14">
        <f>+U6/50*40</f>
        <v>75.41</v>
      </c>
      <c r="V7" s="14">
        <f>+V6/50*60</f>
        <v>113.11499999999999</v>
      </c>
      <c r="AC7" s="10">
        <f>+AC6/50*40</f>
        <v>84</v>
      </c>
      <c r="AD7" s="10">
        <f>+AD6/50*60</f>
        <v>126</v>
      </c>
      <c r="AK7" s="14">
        <f>+AK6/50*40</f>
        <v>84</v>
      </c>
      <c r="AL7" s="14">
        <f>+AL6/50*60</f>
        <v>126</v>
      </c>
      <c r="AS7" s="10">
        <f>+AS6/50*40</f>
        <v>124</v>
      </c>
      <c r="AT7" s="10">
        <f>+AT6/50*60</f>
        <v>186</v>
      </c>
      <c r="BA7" s="14">
        <f>+BA6/50*40</f>
        <v>124</v>
      </c>
      <c r="BB7" s="14">
        <f>+BB6/50*60</f>
        <v>186</v>
      </c>
    </row>
    <row r="8" spans="1:54" x14ac:dyDescent="0.2">
      <c r="A8" s="37" t="s">
        <v>32</v>
      </c>
      <c r="M8" s="10">
        <f>+M6/50*30</f>
        <v>56.557499999999997</v>
      </c>
      <c r="N8" s="10">
        <f>+N6/50*70</f>
        <v>131.9675</v>
      </c>
      <c r="U8" s="14">
        <f>+U6/50*30</f>
        <v>56.557499999999997</v>
      </c>
      <c r="V8" s="14">
        <f>+V6/50*70</f>
        <v>131.9675</v>
      </c>
      <c r="AC8" s="10">
        <f>+AC6/50*30</f>
        <v>63</v>
      </c>
      <c r="AD8" s="10">
        <f>+AD6/50*70</f>
        <v>147</v>
      </c>
      <c r="AK8" s="14">
        <f>+AK6/50*30</f>
        <v>63</v>
      </c>
      <c r="AL8" s="14">
        <f>+AL6/50*70</f>
        <v>147</v>
      </c>
      <c r="AS8" s="10">
        <f>+AS6/50*30</f>
        <v>93</v>
      </c>
      <c r="AT8" s="10">
        <f>+AT6/50*70</f>
        <v>217</v>
      </c>
      <c r="BA8" s="14">
        <f>+BA6/50*30</f>
        <v>93</v>
      </c>
      <c r="BB8" s="14">
        <f>+BB6/50*70</f>
        <v>217</v>
      </c>
    </row>
    <row r="11" spans="1:54" x14ac:dyDescent="0.2">
      <c r="A11" s="30" t="s">
        <v>27</v>
      </c>
    </row>
    <row r="13" spans="1:54" x14ac:dyDescent="0.2">
      <c r="D13" s="10"/>
    </row>
  </sheetData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activeCell="A47" sqref="A47"/>
    </sheetView>
  </sheetViews>
  <sheetFormatPr baseColWidth="10" defaultRowHeight="12.75" x14ac:dyDescent="0.2"/>
  <sheetData>
    <row r="1" spans="1:4" x14ac:dyDescent="0.2">
      <c r="A1" t="s">
        <v>1</v>
      </c>
      <c r="B1" t="s">
        <v>12</v>
      </c>
    </row>
    <row r="2" spans="1:4" x14ac:dyDescent="0.2">
      <c r="A2" s="2">
        <v>17</v>
      </c>
      <c r="B2" s="3">
        <v>0</v>
      </c>
      <c r="D2" t="s">
        <v>18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4">
        <v>17</v>
      </c>
      <c r="B9" s="5">
        <v>0</v>
      </c>
      <c r="C9" s="1"/>
      <c r="D9" t="s">
        <v>19</v>
      </c>
    </row>
    <row r="10" spans="1:4" x14ac:dyDescent="0.2">
      <c r="A10" s="4">
        <v>21</v>
      </c>
      <c r="B10" s="1">
        <v>7.0000000000000007E-2</v>
      </c>
    </row>
    <row r="11" spans="1:4" x14ac:dyDescent="0.2">
      <c r="A11" s="4">
        <v>35</v>
      </c>
      <c r="B11" s="1">
        <v>0.1</v>
      </c>
    </row>
    <row r="12" spans="1:4" x14ac:dyDescent="0.2">
      <c r="A12" s="4">
        <v>45</v>
      </c>
      <c r="B12" s="1">
        <v>0.15</v>
      </c>
    </row>
    <row r="13" spans="1:4" x14ac:dyDescent="0.2">
      <c r="A13" s="4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23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24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28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29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2018-11-26T14:32:10Z</dcterms:modified>
</cp:coreProperties>
</file>