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" windowWidth="15135" windowHeight="9045"/>
  </bookViews>
  <sheets>
    <sheet name="Beiträge" sheetId="1" r:id="rId1"/>
    <sheet name="Skala AGS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U5" i="1"/>
  <c r="AM5"/>
  <c r="F5"/>
  <c r="C5" l="1"/>
  <c r="X5" s="1"/>
  <c r="AV5" l="1"/>
  <c r="AN5"/>
  <c r="AE5"/>
  <c r="AH5" s="1"/>
  <c r="W5"/>
  <c r="O5"/>
  <c r="G5"/>
  <c r="J5" s="1"/>
  <c r="P5"/>
  <c r="H5"/>
  <c r="AF5"/>
  <c r="AG5" l="1"/>
  <c r="AJ5" s="1"/>
  <c r="AL5" s="1"/>
  <c r="AL6" s="1"/>
  <c r="I5"/>
  <c r="L5" s="1"/>
  <c r="N5" s="1"/>
  <c r="N6" s="1"/>
  <c r="R5"/>
  <c r="Q5"/>
  <c r="Y5"/>
  <c r="Z5"/>
  <c r="AK5" l="1"/>
  <c r="AK6" s="1"/>
  <c r="M5"/>
  <c r="M6" s="1"/>
  <c r="T5"/>
  <c r="AB5"/>
  <c r="V5" l="1"/>
  <c r="V6" s="1"/>
  <c r="U5"/>
  <c r="U6" s="1"/>
  <c r="AD5"/>
  <c r="AD6" s="1"/>
  <c r="AC5"/>
  <c r="AC6" s="1"/>
  <c r="AX5" l="1"/>
  <c r="AW5"/>
  <c r="AO5"/>
  <c r="AP5"/>
  <c r="AZ5" l="1"/>
  <c r="BA5" s="1"/>
  <c r="BA6" s="1"/>
  <c r="AR5"/>
  <c r="AS5" s="1"/>
  <c r="AS6" s="1"/>
  <c r="AT5" l="1"/>
  <c r="AT6" s="1"/>
  <c r="BB5"/>
  <c r="BB6" s="1"/>
</calcChain>
</file>

<file path=xl/sharedStrings.xml><?xml version="1.0" encoding="utf-8"?>
<sst xmlns="http://schemas.openxmlformats.org/spreadsheetml/2006/main" count="70" uniqueCount="30">
  <si>
    <t>Berechnungsdatum</t>
  </si>
  <si>
    <t>BVG-Alter</t>
  </si>
  <si>
    <t>Bruttolohn</t>
  </si>
  <si>
    <t>Kooridnationsabzug</t>
  </si>
  <si>
    <t>Sparbeitrag in %</t>
  </si>
  <si>
    <t>Sparbeitrag in CHF</t>
  </si>
  <si>
    <t>Risikobeitrag in CHF</t>
  </si>
  <si>
    <t>Verwaltungskosten in CHF</t>
  </si>
  <si>
    <t>Total Beitrag</t>
  </si>
  <si>
    <t>Name, Vorname</t>
  </si>
  <si>
    <t>Pensum</t>
  </si>
  <si>
    <t>Vers.Lohn</t>
  </si>
  <si>
    <t>Ansatz</t>
  </si>
  <si>
    <t>Geb.Datum</t>
  </si>
  <si>
    <t>Beitrag AN</t>
  </si>
  <si>
    <t>Beitrag AG</t>
  </si>
  <si>
    <t>BVG-Plan</t>
  </si>
  <si>
    <t>Kostenbeitrag</t>
  </si>
  <si>
    <t>BVG Plan</t>
  </si>
  <si>
    <t>BVG Plan 21</t>
  </si>
  <si>
    <t>BVG-Plan 21</t>
  </si>
  <si>
    <t>Vers. Lohn</t>
  </si>
  <si>
    <t>Verwaltungskosten</t>
  </si>
  <si>
    <t>AHV Plan</t>
  </si>
  <si>
    <t>AHV Plan 21</t>
  </si>
  <si>
    <t>Risikobeitrag</t>
  </si>
  <si>
    <t>Beitrg AN</t>
  </si>
  <si>
    <t>Bitte Daten erfassen!</t>
  </si>
  <si>
    <t>Spar Plan</t>
  </si>
  <si>
    <t>Spar Plan 21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</si>
</sst>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0" borderId="0" xfId="0" applyFont="1" applyFill="1"/>
    <xf numFmtId="10" fontId="2" fillId="0" borderId="0" xfId="1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1" fontId="2" fillId="0" borderId="0" xfId="0" applyNumberFormat="1" applyFont="1"/>
    <xf numFmtId="43" fontId="2" fillId="3" borderId="0" xfId="1" applyFont="1" applyFill="1"/>
    <xf numFmtId="10" fontId="2" fillId="3" borderId="0" xfId="0" applyNumberFormat="1" applyFont="1" applyFill="1"/>
    <xf numFmtId="43" fontId="2" fillId="0" borderId="0" xfId="0" applyNumberFormat="1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43" fontId="3" fillId="0" borderId="0" xfId="1" applyFont="1" applyFill="1"/>
    <xf numFmtId="10" fontId="3" fillId="0" borderId="0" xfId="0" applyNumberFormat="1" applyFont="1" applyFill="1"/>
    <xf numFmtId="0" fontId="3" fillId="0" borderId="0" xfId="0" applyFont="1" applyFill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43" fontId="2" fillId="4" borderId="0" xfId="1" applyFont="1" applyFill="1"/>
    <xf numFmtId="10" fontId="2" fillId="4" borderId="0" xfId="0" applyNumberFormat="1" applyFont="1" applyFill="1"/>
    <xf numFmtId="0" fontId="2" fillId="4" borderId="0" xfId="0" applyFont="1" applyFill="1"/>
    <xf numFmtId="43" fontId="3" fillId="4" borderId="0" xfId="1" applyFont="1" applyFill="1"/>
    <xf numFmtId="10" fontId="3" fillId="4" borderId="0" xfId="0" applyNumberFormat="1" applyFont="1" applyFill="1"/>
    <xf numFmtId="43" fontId="2" fillId="4" borderId="0" xfId="0" applyNumberFormat="1" applyFont="1" applyFill="1"/>
    <xf numFmtId="0" fontId="3" fillId="4" borderId="0" xfId="0" applyFont="1" applyFill="1"/>
    <xf numFmtId="10" fontId="2" fillId="4" borderId="0" xfId="1" applyNumberFormat="1" applyFont="1" applyFill="1"/>
    <xf numFmtId="43" fontId="3" fillId="0" borderId="0" xfId="1" applyFont="1" applyFill="1" applyAlignment="1">
      <alignment horizontal="center"/>
    </xf>
    <xf numFmtId="43" fontId="3" fillId="4" borderId="0" xfId="1" applyFont="1" applyFill="1" applyAlignment="1">
      <alignment horizontal="center"/>
    </xf>
  </cellXfs>
  <cellStyles count="2">
    <cellStyle name="Dezimal" xfId="1" builtinId="3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"/>
  <sheetViews>
    <sheetView tabSelected="1" zoomScale="150" zoomScaleNormal="150" workbookViewId="0">
      <pane xSplit="5" ySplit="4" topLeftCell="M5" activePane="bottomRight" state="frozen"/>
      <selection pane="topRight" activeCell="F1" sqref="F1"/>
      <selection pane="bottomLeft" activeCell="A5" sqref="A5"/>
      <selection pane="bottomRight" activeCell="A13" sqref="A13"/>
    </sheetView>
  </sheetViews>
  <sheetFormatPr baseColWidth="10" defaultRowHeight="11.25"/>
  <cols>
    <col min="1" max="1" width="14.5703125" style="6" bestFit="1" customWidth="1"/>
    <col min="2" max="2" width="9.5703125" style="6" bestFit="1" customWidth="1"/>
    <col min="3" max="3" width="8.140625" style="6" hidden="1" customWidth="1"/>
    <col min="4" max="4" width="9.42578125" style="8" bestFit="1" customWidth="1"/>
    <col min="5" max="5" width="7.140625" style="9" bestFit="1" customWidth="1"/>
    <col min="6" max="6" width="15.85546875" style="8" hidden="1" customWidth="1"/>
    <col min="7" max="7" width="9.140625" style="10" hidden="1" customWidth="1"/>
    <col min="8" max="8" width="12.42578125" style="11" hidden="1" customWidth="1"/>
    <col min="9" max="9" width="14.7109375" style="10" hidden="1" customWidth="1"/>
    <col min="10" max="10" width="15.42578125" style="10" hidden="1" customWidth="1"/>
    <col min="11" max="11" width="20.42578125" style="10" hidden="1" customWidth="1"/>
    <col min="12" max="12" width="10.42578125" style="10" hidden="1" customWidth="1"/>
    <col min="13" max="13" width="9.28515625" style="10" bestFit="1" customWidth="1"/>
    <col min="14" max="14" width="9.42578125" style="10" customWidth="1"/>
    <col min="15" max="15" width="8.5703125" style="31" hidden="1" customWidth="1"/>
    <col min="16" max="16" width="12.42578125" style="30" hidden="1" customWidth="1"/>
    <col min="17" max="17" width="14.7109375" style="29" hidden="1" customWidth="1"/>
    <col min="18" max="18" width="15.42578125" style="29" hidden="1" customWidth="1"/>
    <col min="19" max="19" width="11.42578125" style="29" hidden="1" customWidth="1"/>
    <col min="20" max="20" width="10.42578125" style="29" hidden="1" customWidth="1"/>
    <col min="21" max="21" width="9.28515625" style="29" customWidth="1"/>
    <col min="22" max="22" width="9.42578125" style="29" bestFit="1" customWidth="1"/>
    <col min="23" max="23" width="9.5703125" style="12" hidden="1" customWidth="1"/>
    <col min="24" max="24" width="12.42578125" style="11" hidden="1" customWidth="1"/>
    <col min="25" max="25" width="14.7109375" style="10" hidden="1" customWidth="1"/>
    <col min="26" max="26" width="10.5703125" style="10" hidden="1" customWidth="1"/>
    <col min="27" max="27" width="15.42578125" style="10" hidden="1" customWidth="1"/>
    <col min="28" max="28" width="10.42578125" style="10" hidden="1" customWidth="1"/>
    <col min="29" max="29" width="9.28515625" style="10" bestFit="1" customWidth="1"/>
    <col min="30" max="30" width="9.42578125" style="10" customWidth="1"/>
    <col min="31" max="31" width="9.140625" style="31" hidden="1" customWidth="1"/>
    <col min="32" max="32" width="12.42578125" style="30" hidden="1" customWidth="1"/>
    <col min="33" max="33" width="14.7109375" style="29" hidden="1" customWidth="1"/>
    <col min="34" max="34" width="10.5703125" style="29" hidden="1" customWidth="1"/>
    <col min="35" max="35" width="15.42578125" style="29" hidden="1" customWidth="1"/>
    <col min="36" max="36" width="10.42578125" style="29" hidden="1" customWidth="1"/>
    <col min="37" max="37" width="8.42578125" style="29" bestFit="1" customWidth="1"/>
    <col min="38" max="38" width="9.42578125" style="29" bestFit="1" customWidth="1"/>
    <col min="39" max="39" width="9.5703125" style="12" hidden="1" customWidth="1"/>
    <col min="40" max="40" width="12.42578125" style="11" hidden="1" customWidth="1"/>
    <col min="41" max="41" width="14.7109375" style="10" hidden="1" customWidth="1"/>
    <col min="42" max="42" width="10.5703125" style="10" hidden="1" customWidth="1"/>
    <col min="43" max="43" width="15.42578125" style="10" hidden="1" customWidth="1"/>
    <col min="44" max="44" width="10.42578125" style="10" hidden="1" customWidth="1"/>
    <col min="45" max="45" width="9.28515625" style="10" bestFit="1" customWidth="1"/>
    <col min="46" max="46" width="9.42578125" style="10" customWidth="1"/>
    <col min="47" max="47" width="9.140625" style="31" hidden="1" customWidth="1"/>
    <col min="48" max="48" width="12.42578125" style="30" hidden="1" customWidth="1"/>
    <col min="49" max="49" width="14.7109375" style="29" hidden="1" customWidth="1"/>
    <col min="50" max="50" width="10.5703125" style="29" hidden="1" customWidth="1"/>
    <col min="51" max="51" width="15.42578125" style="29" hidden="1" customWidth="1"/>
    <col min="52" max="52" width="10.42578125" style="29" hidden="1" customWidth="1"/>
    <col min="53" max="53" width="8.42578125" style="29" bestFit="1" customWidth="1"/>
    <col min="54" max="54" width="9.42578125" style="29" bestFit="1" customWidth="1"/>
    <col min="55" max="16384" width="11.42578125" style="6"/>
  </cols>
  <sheetData>
    <row r="1" spans="1:54">
      <c r="A1" s="6" t="s">
        <v>0</v>
      </c>
      <c r="B1" s="7">
        <v>42005</v>
      </c>
    </row>
    <row r="3" spans="1:54" s="20" customFormat="1" ht="15.75">
      <c r="D3" s="21"/>
      <c r="E3" s="22"/>
      <c r="F3" s="21"/>
      <c r="G3" s="23"/>
      <c r="H3" s="24"/>
      <c r="I3" s="23"/>
      <c r="J3" s="23"/>
      <c r="K3" s="23"/>
      <c r="L3" s="37" t="s">
        <v>16</v>
      </c>
      <c r="M3" s="37"/>
      <c r="N3" s="37"/>
      <c r="O3" s="35"/>
      <c r="P3" s="33"/>
      <c r="Q3" s="32"/>
      <c r="R3" s="32"/>
      <c r="S3" s="32"/>
      <c r="T3" s="38" t="s">
        <v>20</v>
      </c>
      <c r="U3" s="38"/>
      <c r="V3" s="38"/>
      <c r="W3" s="25"/>
      <c r="X3" s="24"/>
      <c r="Y3" s="23"/>
      <c r="Z3" s="23"/>
      <c r="AA3" s="23"/>
      <c r="AB3" s="37" t="s">
        <v>23</v>
      </c>
      <c r="AC3" s="37"/>
      <c r="AD3" s="37"/>
      <c r="AE3" s="35"/>
      <c r="AF3" s="33"/>
      <c r="AG3" s="32"/>
      <c r="AH3" s="32"/>
      <c r="AI3" s="32"/>
      <c r="AJ3" s="38" t="s">
        <v>24</v>
      </c>
      <c r="AK3" s="38"/>
      <c r="AL3" s="38"/>
      <c r="AM3" s="25"/>
      <c r="AN3" s="24"/>
      <c r="AO3" s="23"/>
      <c r="AP3" s="23"/>
      <c r="AQ3" s="23"/>
      <c r="AR3" s="37" t="s">
        <v>28</v>
      </c>
      <c r="AS3" s="37"/>
      <c r="AT3" s="37"/>
      <c r="AU3" s="35"/>
      <c r="AV3" s="33"/>
      <c r="AW3" s="32"/>
      <c r="AX3" s="32"/>
      <c r="AY3" s="32"/>
      <c r="AZ3" s="38" t="s">
        <v>29</v>
      </c>
      <c r="BA3" s="38"/>
      <c r="BB3" s="38"/>
    </row>
    <row r="4" spans="1:54">
      <c r="A4" s="26" t="s">
        <v>9</v>
      </c>
      <c r="B4" s="26" t="s">
        <v>13</v>
      </c>
      <c r="C4" s="26" t="s">
        <v>1</v>
      </c>
      <c r="D4" s="27" t="s">
        <v>2</v>
      </c>
      <c r="E4" s="28" t="s">
        <v>10</v>
      </c>
      <c r="F4" s="8" t="s">
        <v>3</v>
      </c>
      <c r="G4" s="10" t="s">
        <v>11</v>
      </c>
      <c r="H4" s="11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14</v>
      </c>
      <c r="N4" s="10" t="s">
        <v>15</v>
      </c>
      <c r="O4" s="31" t="s">
        <v>11</v>
      </c>
      <c r="P4" s="30" t="s">
        <v>4</v>
      </c>
      <c r="Q4" s="29" t="s">
        <v>5</v>
      </c>
      <c r="R4" s="29" t="s">
        <v>6</v>
      </c>
      <c r="S4" s="29" t="s">
        <v>17</v>
      </c>
      <c r="T4" s="29" t="s">
        <v>8</v>
      </c>
      <c r="U4" s="29" t="s">
        <v>14</v>
      </c>
      <c r="V4" s="29" t="s">
        <v>15</v>
      </c>
      <c r="W4" s="10" t="s">
        <v>21</v>
      </c>
      <c r="X4" s="13" t="s">
        <v>4</v>
      </c>
      <c r="Y4" s="10" t="s">
        <v>5</v>
      </c>
      <c r="Z4" s="10" t="s">
        <v>25</v>
      </c>
      <c r="AA4" s="10" t="s">
        <v>22</v>
      </c>
      <c r="AB4" s="10" t="s">
        <v>8</v>
      </c>
      <c r="AC4" s="10" t="s">
        <v>14</v>
      </c>
      <c r="AD4" s="10" t="s">
        <v>15</v>
      </c>
      <c r="AE4" s="29" t="s">
        <v>11</v>
      </c>
      <c r="AF4" s="36" t="s">
        <v>4</v>
      </c>
      <c r="AG4" s="29" t="s">
        <v>5</v>
      </c>
      <c r="AH4" s="29" t="s">
        <v>25</v>
      </c>
      <c r="AI4" s="29" t="s">
        <v>22</v>
      </c>
      <c r="AJ4" s="29" t="s">
        <v>8</v>
      </c>
      <c r="AK4" s="29" t="s">
        <v>26</v>
      </c>
      <c r="AL4" s="29" t="s">
        <v>15</v>
      </c>
      <c r="AM4" s="10" t="s">
        <v>21</v>
      </c>
      <c r="AN4" s="13" t="s">
        <v>4</v>
      </c>
      <c r="AO4" s="10" t="s">
        <v>5</v>
      </c>
      <c r="AP4" s="10" t="s">
        <v>25</v>
      </c>
      <c r="AQ4" s="10" t="s">
        <v>22</v>
      </c>
      <c r="AR4" s="10" t="s">
        <v>8</v>
      </c>
      <c r="AS4" s="10" t="s">
        <v>14</v>
      </c>
      <c r="AT4" s="10" t="s">
        <v>15</v>
      </c>
      <c r="AU4" s="29" t="s">
        <v>11</v>
      </c>
      <c r="AV4" s="36" t="s">
        <v>4</v>
      </c>
      <c r="AW4" s="29" t="s">
        <v>5</v>
      </c>
      <c r="AX4" s="29" t="s">
        <v>25</v>
      </c>
      <c r="AY4" s="29" t="s">
        <v>22</v>
      </c>
      <c r="AZ4" s="29" t="s">
        <v>8</v>
      </c>
      <c r="BA4" s="29" t="s">
        <v>26</v>
      </c>
      <c r="BB4" s="29" t="s">
        <v>15</v>
      </c>
    </row>
    <row r="5" spans="1:54">
      <c r="A5" s="14"/>
      <c r="B5" s="15">
        <v>21593</v>
      </c>
      <c r="C5" s="16">
        <f>YEAR($B$1)-YEAR(B5)</f>
        <v>56</v>
      </c>
      <c r="D5" s="17">
        <v>156000</v>
      </c>
      <c r="E5" s="18">
        <v>1</v>
      </c>
      <c r="F5" s="8">
        <f>24675*E5</f>
        <v>24675</v>
      </c>
      <c r="G5" s="10">
        <f>+D5-F5</f>
        <v>131325</v>
      </c>
      <c r="H5" s="11">
        <f>VLOOKUP($C5,'Skala AGS'!$A$2:'Skala AGS'!$B$6,2)</f>
        <v>0.18</v>
      </c>
      <c r="I5" s="10">
        <f>ROUND((G5*H5)/5,2)*5</f>
        <v>23638.5</v>
      </c>
      <c r="J5" s="10">
        <f>ROUND((G5*3%)/5,2)*5</f>
        <v>3939.75</v>
      </c>
      <c r="K5" s="10">
        <v>360</v>
      </c>
      <c r="L5" s="10">
        <f>+I5+J5+K5</f>
        <v>27938.25</v>
      </c>
      <c r="M5" s="10">
        <f>ROUND((L5/2)/5,2)*5</f>
        <v>13969.15</v>
      </c>
      <c r="N5" s="10">
        <f>ROUND((L5/2)/5,2)*5</f>
        <v>13969.15</v>
      </c>
      <c r="O5" s="34">
        <f>+D5-F5</f>
        <v>131325</v>
      </c>
      <c r="P5" s="30">
        <f>VLOOKUP($C5,'Skala AGS'!$A$9:'Skala AGS'!$B$13,2)</f>
        <v>0.18</v>
      </c>
      <c r="Q5" s="29">
        <f>ROUND((O5*P5)/5,2)*5</f>
        <v>23638.5</v>
      </c>
      <c r="R5" s="29">
        <f>ROUND((O5*3%)/5,2)*5</f>
        <v>3939.75</v>
      </c>
      <c r="S5" s="29">
        <v>360</v>
      </c>
      <c r="T5" s="29">
        <f>+Q5+R5+S5</f>
        <v>27938.25</v>
      </c>
      <c r="U5" s="29">
        <f>ROUND((T5/2)/5,2)*5</f>
        <v>13969.15</v>
      </c>
      <c r="V5" s="29">
        <f>ROUND((T5/2)/5,2)*5</f>
        <v>13969.15</v>
      </c>
      <c r="W5" s="19">
        <f>+D5</f>
        <v>156000</v>
      </c>
      <c r="X5" s="11">
        <f>VLOOKUP($C5,'Skala AGS'!$A$15:'Skala AGS'!$B$19,2)</f>
        <v>0.14000000000000001</v>
      </c>
      <c r="Y5" s="10">
        <f>ROUND((W5*X5)/5,2)*5</f>
        <v>21840</v>
      </c>
      <c r="Z5" s="10">
        <f>ROUND((W5*3%)/5,2)*5</f>
        <v>4680</v>
      </c>
      <c r="AA5" s="10">
        <v>360</v>
      </c>
      <c r="AB5" s="10">
        <f>+Y5+Z5+AA5</f>
        <v>26880</v>
      </c>
      <c r="AC5" s="10">
        <f>ROUND((AB5/2)/5,2)*5</f>
        <v>13440</v>
      </c>
      <c r="AD5" s="10">
        <f>ROUND((AB5/2)/5,2)*5</f>
        <v>13440</v>
      </c>
      <c r="AE5" s="34">
        <f>+D5</f>
        <v>156000</v>
      </c>
      <c r="AF5" s="30">
        <f>VLOOKUP($C5,'Skala AGS'!$A$21:'Skala AGS'!$B$25,2)</f>
        <v>0.14000000000000001</v>
      </c>
      <c r="AG5" s="29">
        <f>ROUND((AE5*AF5)/5,2)*5</f>
        <v>21840</v>
      </c>
      <c r="AH5" s="29">
        <f>ROUND((AE5*3%)/5,2)*5</f>
        <v>4680</v>
      </c>
      <c r="AI5" s="29">
        <v>360</v>
      </c>
      <c r="AJ5" s="29">
        <f>+AG5+AH5+AI5</f>
        <v>26880</v>
      </c>
      <c r="AK5" s="29">
        <f>ROUND((AJ5/2)/5,2)*5</f>
        <v>13440</v>
      </c>
      <c r="AL5" s="29">
        <f>ROUND((AJ5/2)/5,2)*5</f>
        <v>13440</v>
      </c>
      <c r="AM5" s="19">
        <f>+D5</f>
        <v>156000</v>
      </c>
      <c r="AN5" s="11">
        <f>VLOOKUP($C5,'Skala AGS'!$A$27:'Skala AGS'!$B$31,2)</f>
        <v>0.18</v>
      </c>
      <c r="AO5" s="10">
        <f>ROUND((AM5*AN5)/5,2)*5</f>
        <v>28080</v>
      </c>
      <c r="AP5" s="10">
        <f>ROUND((AM5*3%)/5,2)*5</f>
        <v>4680</v>
      </c>
      <c r="AQ5" s="10">
        <v>360</v>
      </c>
      <c r="AR5" s="10">
        <f>+AO5+AP5+AQ5</f>
        <v>33120</v>
      </c>
      <c r="AS5" s="10">
        <f>ROUND((AR5/2)/5,2)*5</f>
        <v>16560</v>
      </c>
      <c r="AT5" s="10">
        <f>ROUND((AR5/2)/5,2)*5</f>
        <v>16560</v>
      </c>
      <c r="AU5" s="34">
        <f>+D5</f>
        <v>156000</v>
      </c>
      <c r="AV5" s="30">
        <f>VLOOKUP($C5,'Skala AGS'!$A$33:'Skala AGS'!$B$37,2)</f>
        <v>0.18</v>
      </c>
      <c r="AW5" s="29">
        <f>ROUND((AU5*AV5)/5,2)*5</f>
        <v>28080</v>
      </c>
      <c r="AX5" s="29">
        <f>ROUND((AU5*3%)/5,2)*5</f>
        <v>4680</v>
      </c>
      <c r="AY5" s="29">
        <v>360</v>
      </c>
      <c r="AZ5" s="29">
        <f>+AW5+AX5+AY5</f>
        <v>33120</v>
      </c>
      <c r="BA5" s="29">
        <f>ROUND((AZ5/2)/5,2)*5</f>
        <v>16560</v>
      </c>
      <c r="BB5" s="29">
        <f>ROUND((AZ5/2)/5,2)*5</f>
        <v>16560</v>
      </c>
    </row>
    <row r="6" spans="1:54">
      <c r="B6" s="7"/>
      <c r="M6" s="10">
        <f>+M5/12</f>
        <v>1164.0958333333333</v>
      </c>
      <c r="N6" s="10">
        <f>+N5/12</f>
        <v>1164.0958333333333</v>
      </c>
      <c r="U6" s="29">
        <f>+U5/12</f>
        <v>1164.0958333333333</v>
      </c>
      <c r="V6" s="29">
        <f>+V5/12</f>
        <v>1164.0958333333333</v>
      </c>
      <c r="AC6" s="10">
        <f>+AC5/12</f>
        <v>1120</v>
      </c>
      <c r="AD6" s="10">
        <f>+AD5/12</f>
        <v>1120</v>
      </c>
      <c r="AK6" s="29">
        <f>+AK5/12</f>
        <v>1120</v>
      </c>
      <c r="AL6" s="29">
        <f>+AL5/12</f>
        <v>1120</v>
      </c>
      <c r="AS6" s="10">
        <f>+AS5/12</f>
        <v>1380</v>
      </c>
      <c r="AT6" s="10">
        <f>+AT5/12</f>
        <v>1380</v>
      </c>
      <c r="BA6" s="29">
        <f>+BA5/12</f>
        <v>1380</v>
      </c>
      <c r="BB6" s="29">
        <f>+BB5/12</f>
        <v>1380</v>
      </c>
    </row>
    <row r="10" spans="1:54">
      <c r="A10" s="14" t="s">
        <v>27</v>
      </c>
    </row>
    <row r="18" spans="4:4">
      <c r="D18" s="10"/>
    </row>
  </sheetData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47" sqref="A47"/>
    </sheetView>
  </sheetViews>
  <sheetFormatPr baseColWidth="10" defaultRowHeight="12.75"/>
  <sheetData>
    <row r="1" spans="1:4">
      <c r="A1" t="s">
        <v>1</v>
      </c>
      <c r="B1" t="s">
        <v>12</v>
      </c>
    </row>
    <row r="2" spans="1:4">
      <c r="A2" s="2">
        <v>17</v>
      </c>
      <c r="B2" s="3">
        <v>0</v>
      </c>
      <c r="D2" t="s">
        <v>18</v>
      </c>
    </row>
    <row r="3" spans="1:4">
      <c r="A3" s="2">
        <v>25</v>
      </c>
      <c r="B3" s="3">
        <v>7.0000000000000007E-2</v>
      </c>
    </row>
    <row r="4" spans="1:4">
      <c r="A4" s="2">
        <v>35</v>
      </c>
      <c r="B4" s="3">
        <v>0.1</v>
      </c>
    </row>
    <row r="5" spans="1:4">
      <c r="A5" s="2">
        <v>45</v>
      </c>
      <c r="B5" s="3">
        <v>0.15</v>
      </c>
    </row>
    <row r="6" spans="1:4">
      <c r="A6" s="2">
        <v>55</v>
      </c>
      <c r="B6" s="3">
        <v>0.18</v>
      </c>
    </row>
    <row r="9" spans="1:4">
      <c r="A9" s="4">
        <v>17</v>
      </c>
      <c r="B9" s="5">
        <v>0</v>
      </c>
      <c r="C9" s="1"/>
      <c r="D9" t="s">
        <v>19</v>
      </c>
    </row>
    <row r="10" spans="1:4">
      <c r="A10" s="4">
        <v>21</v>
      </c>
      <c r="B10" s="1">
        <v>7.0000000000000007E-2</v>
      </c>
    </row>
    <row r="11" spans="1:4">
      <c r="A11" s="4">
        <v>35</v>
      </c>
      <c r="B11" s="1">
        <v>0.1</v>
      </c>
    </row>
    <row r="12" spans="1:4">
      <c r="A12" s="4">
        <v>45</v>
      </c>
      <c r="B12" s="1">
        <v>0.15</v>
      </c>
    </row>
    <row r="13" spans="1:4">
      <c r="A13" s="4">
        <v>55</v>
      </c>
      <c r="B13" s="1">
        <v>0.18</v>
      </c>
    </row>
    <row r="15" spans="1:4">
      <c r="A15">
        <v>17</v>
      </c>
      <c r="B15" s="1">
        <v>0</v>
      </c>
      <c r="D15" t="s">
        <v>23</v>
      </c>
    </row>
    <row r="16" spans="1:4">
      <c r="A16">
        <v>25</v>
      </c>
      <c r="B16" s="1">
        <v>0.06</v>
      </c>
    </row>
    <row r="17" spans="1:4">
      <c r="A17">
        <v>35</v>
      </c>
      <c r="B17" s="1">
        <v>0.08</v>
      </c>
    </row>
    <row r="18" spans="1:4">
      <c r="A18">
        <v>45</v>
      </c>
      <c r="B18" s="1">
        <v>0.12</v>
      </c>
    </row>
    <row r="19" spans="1:4">
      <c r="A19">
        <v>55</v>
      </c>
      <c r="B19" s="1">
        <v>0.14000000000000001</v>
      </c>
    </row>
    <row r="21" spans="1:4">
      <c r="A21">
        <v>17</v>
      </c>
      <c r="B21" s="1">
        <v>0</v>
      </c>
      <c r="D21" t="s">
        <v>24</v>
      </c>
    </row>
    <row r="22" spans="1:4">
      <c r="A22">
        <v>21</v>
      </c>
      <c r="B22" s="1">
        <v>0.06</v>
      </c>
    </row>
    <row r="23" spans="1:4">
      <c r="A23">
        <v>35</v>
      </c>
      <c r="B23" s="1">
        <v>0.08</v>
      </c>
    </row>
    <row r="24" spans="1:4">
      <c r="A24">
        <v>45</v>
      </c>
      <c r="B24" s="1">
        <v>0.12</v>
      </c>
    </row>
    <row r="25" spans="1:4">
      <c r="A25">
        <v>55</v>
      </c>
      <c r="B25" s="1">
        <v>0.14000000000000001</v>
      </c>
    </row>
    <row r="27" spans="1:4">
      <c r="A27">
        <v>17</v>
      </c>
      <c r="B27" s="1">
        <v>0</v>
      </c>
      <c r="D27" t="s">
        <v>28</v>
      </c>
    </row>
    <row r="28" spans="1:4">
      <c r="A28">
        <v>25</v>
      </c>
      <c r="B28" s="1">
        <v>0.11</v>
      </c>
    </row>
    <row r="29" spans="1:4">
      <c r="A29">
        <v>35</v>
      </c>
      <c r="B29" s="1">
        <v>0.13</v>
      </c>
    </row>
    <row r="30" spans="1:4">
      <c r="A30">
        <v>45</v>
      </c>
      <c r="B30" s="1">
        <v>0.17</v>
      </c>
    </row>
    <row r="31" spans="1:4">
      <c r="A31">
        <v>55</v>
      </c>
      <c r="B31" s="1">
        <v>0.18</v>
      </c>
    </row>
    <row r="33" spans="1:4">
      <c r="A33">
        <v>17</v>
      </c>
      <c r="B33" s="1">
        <v>0</v>
      </c>
      <c r="D33" t="s">
        <v>29</v>
      </c>
    </row>
    <row r="34" spans="1:4">
      <c r="A34">
        <v>21</v>
      </c>
      <c r="B34" s="1">
        <v>0.11</v>
      </c>
    </row>
    <row r="35" spans="1:4">
      <c r="A35">
        <v>35</v>
      </c>
      <c r="B35" s="1">
        <v>0.13</v>
      </c>
    </row>
    <row r="36" spans="1:4">
      <c r="A36">
        <v>45</v>
      </c>
      <c r="B36" s="1">
        <v>0.17</v>
      </c>
    </row>
    <row r="37" spans="1:4">
      <c r="A37">
        <v>55</v>
      </c>
      <c r="B37" s="1">
        <v>0.18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Annina Buck</cp:lastModifiedBy>
  <cp:lastPrinted>2007-03-27T05:58:28Z</cp:lastPrinted>
  <dcterms:created xsi:type="dcterms:W3CDTF">2007-03-23T12:56:34Z</dcterms:created>
  <dcterms:modified xsi:type="dcterms:W3CDTF">2014-11-27T07:06:52Z</dcterms:modified>
</cp:coreProperties>
</file>